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Alejandra\2023\InformeTrimestralFinanciero23\2doInformeTrimestralFinanciero23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05" yWindow="-105" windowWidth="23250" windowHeight="12570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" l="1"/>
  <c r="E81" i="1"/>
  <c r="F79" i="1"/>
  <c r="E79" i="1"/>
  <c r="F59" i="1"/>
  <c r="E59" i="1"/>
  <c r="F47" i="1"/>
  <c r="E47" i="1"/>
  <c r="E23" i="1"/>
  <c r="E27" i="1"/>
  <c r="C47" i="1"/>
  <c r="C25" i="1"/>
  <c r="C17" i="1"/>
  <c r="C9" i="1"/>
  <c r="B62" i="1"/>
  <c r="C60" i="1"/>
  <c r="B47" i="1"/>
  <c r="B33" i="9"/>
  <c r="B9" i="9"/>
  <c r="D16" i="9"/>
  <c r="B77" i="8"/>
  <c r="B44" i="8"/>
  <c r="C44" i="8"/>
  <c r="D44" i="8"/>
  <c r="D43" i="8" s="1"/>
  <c r="E44" i="8"/>
  <c r="S36" i="26" s="1"/>
  <c r="F44" i="8"/>
  <c r="U38" i="26"/>
  <c r="U44" i="26"/>
  <c r="B43" i="8"/>
  <c r="C43" i="8"/>
  <c r="F43" i="8"/>
  <c r="U49" i="26"/>
  <c r="U51" i="26"/>
  <c r="R53" i="26"/>
  <c r="T53" i="26"/>
  <c r="U53" i="26"/>
  <c r="U56" i="26"/>
  <c r="U60" i="26"/>
  <c r="U62" i="26"/>
  <c r="U65" i="26"/>
  <c r="B29" i="7"/>
  <c r="D21" i="7"/>
  <c r="D22" i="7"/>
  <c r="D23" i="7"/>
  <c r="D24" i="7"/>
  <c r="G24" i="7" s="1"/>
  <c r="D25" i="7"/>
  <c r="G25" i="7" s="1"/>
  <c r="D26" i="7"/>
  <c r="D27" i="7"/>
  <c r="G21" i="7"/>
  <c r="D20" i="7"/>
  <c r="B19" i="7"/>
  <c r="B9" i="7"/>
  <c r="G9" i="6"/>
  <c r="B150" i="6"/>
  <c r="G41" i="5"/>
  <c r="F41" i="5"/>
  <c r="E41" i="5"/>
  <c r="D41" i="5"/>
  <c r="B41" i="5"/>
  <c r="D16" i="5"/>
  <c r="C137" i="6"/>
  <c r="Q129" i="24" s="1"/>
  <c r="B137" i="6"/>
  <c r="P129" i="24" s="1"/>
  <c r="C62" i="6"/>
  <c r="B62" i="6"/>
  <c r="B8" i="10"/>
  <c r="C6" i="23"/>
  <c r="C7" i="23" s="1"/>
  <c r="B9" i="1"/>
  <c r="H25" i="23"/>
  <c r="G25" i="23"/>
  <c r="F25" i="23"/>
  <c r="E25" i="23"/>
  <c r="D25" i="23"/>
  <c r="G30" i="9"/>
  <c r="G31" i="9"/>
  <c r="U23" i="27" s="1"/>
  <c r="G29" i="9"/>
  <c r="G26" i="9"/>
  <c r="U18" i="27" s="1"/>
  <c r="G27" i="9"/>
  <c r="G25" i="9"/>
  <c r="G23" i="9"/>
  <c r="G22" i="9"/>
  <c r="U14" i="27" s="1"/>
  <c r="G19" i="9"/>
  <c r="G18" i="9"/>
  <c r="G17" i="9"/>
  <c r="U10" i="27" s="1"/>
  <c r="G14" i="9"/>
  <c r="U7" i="27" s="1"/>
  <c r="G15" i="9"/>
  <c r="G13" i="9"/>
  <c r="G11" i="9"/>
  <c r="G10" i="9"/>
  <c r="U43" i="26"/>
  <c r="G39" i="8"/>
  <c r="G40" i="8"/>
  <c r="G41" i="8"/>
  <c r="G38" i="8"/>
  <c r="U31" i="26" s="1"/>
  <c r="G11" i="8"/>
  <c r="G12" i="8"/>
  <c r="G13" i="8"/>
  <c r="G14" i="8"/>
  <c r="U7" i="26" s="1"/>
  <c r="G15" i="8"/>
  <c r="G16" i="8"/>
  <c r="G17" i="8"/>
  <c r="G18" i="8"/>
  <c r="U11" i="26" s="1"/>
  <c r="G20" i="8"/>
  <c r="G21" i="8"/>
  <c r="G22" i="8"/>
  <c r="G23" i="8"/>
  <c r="U16" i="26" s="1"/>
  <c r="G24" i="8"/>
  <c r="U17" i="26" s="1"/>
  <c r="G25" i="8"/>
  <c r="G26" i="8"/>
  <c r="G28" i="8"/>
  <c r="U21" i="26" s="1"/>
  <c r="G29" i="8"/>
  <c r="G30" i="8"/>
  <c r="G31" i="8"/>
  <c r="G32" i="8"/>
  <c r="U25" i="26" s="1"/>
  <c r="G33" i="8"/>
  <c r="G34" i="8"/>
  <c r="G35" i="8"/>
  <c r="G36" i="8"/>
  <c r="U29" i="26" s="1"/>
  <c r="G22" i="7"/>
  <c r="G23" i="7"/>
  <c r="G26" i="7"/>
  <c r="G27" i="7"/>
  <c r="G20" i="7"/>
  <c r="B18" i="6"/>
  <c r="B28" i="6"/>
  <c r="B9" i="6" s="1"/>
  <c r="B159" i="6" s="1"/>
  <c r="B38" i="6"/>
  <c r="B48" i="6"/>
  <c r="B58" i="6"/>
  <c r="B71" i="6"/>
  <c r="P64" i="24" s="1"/>
  <c r="U145" i="24"/>
  <c r="U146" i="24"/>
  <c r="U148" i="24"/>
  <c r="U141" i="24"/>
  <c r="U127" i="24"/>
  <c r="U117" i="24"/>
  <c r="U118" i="24"/>
  <c r="U122" i="24"/>
  <c r="U124" i="24"/>
  <c r="U107" i="24"/>
  <c r="U110" i="24"/>
  <c r="U111" i="24"/>
  <c r="U114" i="24"/>
  <c r="U106" i="24"/>
  <c r="U99" i="24"/>
  <c r="U100" i="24"/>
  <c r="U102" i="24"/>
  <c r="U103" i="24"/>
  <c r="U104" i="24"/>
  <c r="U87" i="24"/>
  <c r="U88" i="24"/>
  <c r="U89" i="24"/>
  <c r="U91" i="24"/>
  <c r="U93" i="24"/>
  <c r="U82" i="24"/>
  <c r="U83" i="24"/>
  <c r="U84" i="24"/>
  <c r="U71" i="24"/>
  <c r="U74" i="24"/>
  <c r="U75" i="24"/>
  <c r="U69" i="24"/>
  <c r="U65" i="24"/>
  <c r="U59" i="24"/>
  <c r="U60" i="24"/>
  <c r="U61" i="24"/>
  <c r="U63" i="24"/>
  <c r="U56" i="24"/>
  <c r="U53" i="24"/>
  <c r="G59" i="6"/>
  <c r="G50" i="6"/>
  <c r="G51" i="6"/>
  <c r="G52" i="6"/>
  <c r="G53" i="6"/>
  <c r="G54" i="6"/>
  <c r="U47" i="24" s="1"/>
  <c r="G55" i="6"/>
  <c r="G56" i="6"/>
  <c r="G57" i="6"/>
  <c r="U50" i="24" s="1"/>
  <c r="G49" i="6"/>
  <c r="U42" i="24" s="1"/>
  <c r="G40" i="6"/>
  <c r="G41" i="6"/>
  <c r="G42" i="6"/>
  <c r="G43" i="6"/>
  <c r="G44" i="6"/>
  <c r="G45" i="6"/>
  <c r="G46" i="6"/>
  <c r="U39" i="24" s="1"/>
  <c r="G47" i="6"/>
  <c r="U40" i="24" s="1"/>
  <c r="G39" i="6"/>
  <c r="G30" i="6"/>
  <c r="G31" i="6"/>
  <c r="U24" i="24" s="1"/>
  <c r="G32" i="6"/>
  <c r="U25" i="24" s="1"/>
  <c r="G33" i="6"/>
  <c r="G34" i="6"/>
  <c r="G35" i="6"/>
  <c r="U28" i="24" s="1"/>
  <c r="G36" i="6"/>
  <c r="G37" i="6"/>
  <c r="G29" i="6"/>
  <c r="G20" i="6"/>
  <c r="U13" i="24" s="1"/>
  <c r="G21" i="6"/>
  <c r="G22" i="6"/>
  <c r="G23" i="6"/>
  <c r="U16" i="24" s="1"/>
  <c r="G24" i="6"/>
  <c r="U17" i="24" s="1"/>
  <c r="G25" i="6"/>
  <c r="U18" i="24" s="1"/>
  <c r="G26" i="6"/>
  <c r="G27" i="6"/>
  <c r="G19" i="6"/>
  <c r="G11" i="6"/>
  <c r="U4" i="24" s="1"/>
  <c r="B7" i="13"/>
  <c r="G12" i="6"/>
  <c r="U5" i="24" s="1"/>
  <c r="G13" i="6"/>
  <c r="G14" i="6"/>
  <c r="U7" i="24" s="1"/>
  <c r="G15" i="6"/>
  <c r="U8" i="24" s="1"/>
  <c r="G16" i="6"/>
  <c r="G17" i="6"/>
  <c r="G17" i="5"/>
  <c r="G18" i="5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U26" i="20" s="1"/>
  <c r="G33" i="5"/>
  <c r="G34" i="5"/>
  <c r="G36" i="5"/>
  <c r="G35" i="5" s="1"/>
  <c r="U29" i="20" s="1"/>
  <c r="G38" i="5"/>
  <c r="U32" i="20" s="1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C29" i="13" s="1"/>
  <c r="Q22" i="31" s="1"/>
  <c r="Q12" i="31"/>
  <c r="D18" i="13"/>
  <c r="R12" i="31"/>
  <c r="E18" i="13"/>
  <c r="S12" i="31"/>
  <c r="F18" i="13"/>
  <c r="T12" i="31"/>
  <c r="G18" i="13"/>
  <c r="G29" i="13" s="1"/>
  <c r="U22" i="31" s="1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D7" i="13"/>
  <c r="E7" i="13"/>
  <c r="E29" i="13"/>
  <c r="S22" i="31" s="1"/>
  <c r="F7" i="13"/>
  <c r="F29" i="13"/>
  <c r="T22" i="31"/>
  <c r="G7" i="13"/>
  <c r="U2" i="31"/>
  <c r="Q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C31" i="12" s="1"/>
  <c r="Q23" i="30" s="1"/>
  <c r="D21" i="12"/>
  <c r="R15" i="30"/>
  <c r="E21" i="12"/>
  <c r="S15" i="30" s="1"/>
  <c r="F21" i="12"/>
  <c r="T15" i="30"/>
  <c r="G21" i="12"/>
  <c r="G31" i="12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/>
  <c r="D28" i="12"/>
  <c r="R21" i="30" s="1"/>
  <c r="E28" i="12"/>
  <c r="S21" i="30"/>
  <c r="F28" i="12"/>
  <c r="T21" i="30" s="1"/>
  <c r="G28" i="12"/>
  <c r="U21" i="30"/>
  <c r="P22" i="30"/>
  <c r="Q22" i="30"/>
  <c r="R22" i="30"/>
  <c r="S22" i="30"/>
  <c r="T22" i="30"/>
  <c r="U22" i="30"/>
  <c r="B7" i="12"/>
  <c r="B31" i="12"/>
  <c r="P23" i="30" s="1"/>
  <c r="C7" i="12"/>
  <c r="D7" i="12"/>
  <c r="D31" i="12" s="1"/>
  <c r="R23" i="30" s="1"/>
  <c r="E7" i="12"/>
  <c r="F7" i="12"/>
  <c r="T2" i="30" s="1"/>
  <c r="F31" i="12"/>
  <c r="T23" i="30" s="1"/>
  <c r="G7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 s="1"/>
  <c r="D36" i="12"/>
  <c r="R27" i="30"/>
  <c r="E36" i="12"/>
  <c r="S27" i="30" s="1"/>
  <c r="F36" i="12"/>
  <c r="T27" i="30"/>
  <c r="G36" i="12"/>
  <c r="U27" i="30" s="1"/>
  <c r="Q2" i="30"/>
  <c r="R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/>
  <c r="D19" i="11"/>
  <c r="R12" i="29" s="1"/>
  <c r="E19" i="11"/>
  <c r="S12" i="29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B30" i="11"/>
  <c r="P22" i="29" s="1"/>
  <c r="C8" i="11"/>
  <c r="C30" i="11"/>
  <c r="Q22" i="29"/>
  <c r="D8" i="11"/>
  <c r="D30" i="11" s="1"/>
  <c r="R22" i="29" s="1"/>
  <c r="E8" i="11"/>
  <c r="F8" i="11"/>
  <c r="F30" i="11"/>
  <c r="T22" i="29" s="1"/>
  <c r="G8" i="11"/>
  <c r="G30" i="11"/>
  <c r="U22" i="29"/>
  <c r="Q2" i="29"/>
  <c r="T2" i="29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/>
  <c r="E8" i="10"/>
  <c r="S2" i="28" s="1"/>
  <c r="F8" i="10"/>
  <c r="T2" i="28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D22" i="10"/>
  <c r="R15" i="28"/>
  <c r="E22" i="10"/>
  <c r="F22" i="10"/>
  <c r="T15" i="28"/>
  <c r="G22" i="10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 s="1"/>
  <c r="E29" i="10"/>
  <c r="S21" i="28"/>
  <c r="F29" i="10"/>
  <c r="T21" i="28" s="1"/>
  <c r="G29" i="10"/>
  <c r="U21" i="28"/>
  <c r="Q22" i="28"/>
  <c r="R22" i="28"/>
  <c r="S22" i="28"/>
  <c r="T22" i="28"/>
  <c r="U22" i="28"/>
  <c r="D32" i="10"/>
  <c r="R23" i="28" s="1"/>
  <c r="F32" i="10"/>
  <c r="T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Q9" i="27"/>
  <c r="R9" i="27"/>
  <c r="E12" i="9"/>
  <c r="E16" i="9"/>
  <c r="S9" i="27" s="1"/>
  <c r="F12" i="9"/>
  <c r="F16" i="9"/>
  <c r="Q3" i="27"/>
  <c r="R3" i="27"/>
  <c r="S3" i="27"/>
  <c r="T3" i="27"/>
  <c r="U3" i="27"/>
  <c r="Q4" i="27"/>
  <c r="R4" i="27"/>
  <c r="S4" i="27"/>
  <c r="T4" i="27"/>
  <c r="U4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T9" i="27"/>
  <c r="Q10" i="27"/>
  <c r="R10" i="27"/>
  <c r="S10" i="27"/>
  <c r="T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D24" i="9"/>
  <c r="R16" i="27" s="1"/>
  <c r="D28" i="9"/>
  <c r="R20" i="27" s="1"/>
  <c r="E24" i="9"/>
  <c r="E21" i="9" s="1"/>
  <c r="S13" i="27" s="1"/>
  <c r="E28" i="9"/>
  <c r="F24" i="9"/>
  <c r="T16" i="27" s="1"/>
  <c r="F28" i="9"/>
  <c r="G28" i="9"/>
  <c r="U20" i="27" s="1"/>
  <c r="Q14" i="27"/>
  <c r="R14" i="27"/>
  <c r="S14" i="27"/>
  <c r="T14" i="27"/>
  <c r="Q15" i="27"/>
  <c r="R15" i="27"/>
  <c r="S15" i="27"/>
  <c r="T15" i="27"/>
  <c r="U15" i="27"/>
  <c r="Q16" i="27"/>
  <c r="Q17" i="27"/>
  <c r="R17" i="27"/>
  <c r="S17" i="27"/>
  <c r="T17" i="27"/>
  <c r="Q18" i="27"/>
  <c r="R18" i="27"/>
  <c r="S18" i="27"/>
  <c r="T18" i="27"/>
  <c r="Q19" i="27"/>
  <c r="R19" i="27"/>
  <c r="S19" i="27"/>
  <c r="T19" i="27"/>
  <c r="U19" i="27"/>
  <c r="Q20" i="27"/>
  <c r="S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P6" i="27"/>
  <c r="P7" i="27"/>
  <c r="P8" i="27"/>
  <c r="P9" i="27"/>
  <c r="P10" i="27"/>
  <c r="P11" i="27"/>
  <c r="P12" i="27"/>
  <c r="B21" i="9"/>
  <c r="P14" i="27"/>
  <c r="P15" i="27"/>
  <c r="P16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Q12" i="26"/>
  <c r="Q20" i="26"/>
  <c r="C9" i="8"/>
  <c r="Q2" i="26" s="1"/>
  <c r="D10" i="8"/>
  <c r="R3" i="26" s="1"/>
  <c r="E10" i="8"/>
  <c r="S3" i="26" s="1"/>
  <c r="E9" i="8"/>
  <c r="S2" i="26" s="1"/>
  <c r="F10" i="8"/>
  <c r="T3" i="26" s="1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R12" i="26"/>
  <c r="S12" i="26"/>
  <c r="T12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Q18" i="26"/>
  <c r="R18" i="26"/>
  <c r="S18" i="26"/>
  <c r="T18" i="26"/>
  <c r="U18" i="26"/>
  <c r="Q19" i="26"/>
  <c r="R19" i="26"/>
  <c r="S19" i="26"/>
  <c r="T19" i="26"/>
  <c r="U19" i="26"/>
  <c r="R20" i="26"/>
  <c r="S20" i="26"/>
  <c r="Q21" i="26"/>
  <c r="R21" i="26"/>
  <c r="S21" i="26"/>
  <c r="T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Q30" i="26"/>
  <c r="R30" i="26"/>
  <c r="S30" i="26"/>
  <c r="T30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Q36" i="26"/>
  <c r="R36" i="26"/>
  <c r="T36" i="26"/>
  <c r="T45" i="26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R45" i="26"/>
  <c r="S45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Q52" i="26"/>
  <c r="R52" i="26"/>
  <c r="S52" i="26"/>
  <c r="T52" i="26"/>
  <c r="U52" i="26"/>
  <c r="Q53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U61" i="26"/>
  <c r="Q62" i="26"/>
  <c r="R62" i="26"/>
  <c r="S62" i="26"/>
  <c r="T62" i="26"/>
  <c r="Q63" i="26"/>
  <c r="R63" i="26"/>
  <c r="S63" i="26"/>
  <c r="T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B10" i="8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F9" i="7"/>
  <c r="F19" i="7"/>
  <c r="T3" i="25" s="1"/>
  <c r="E9" i="7"/>
  <c r="S2" i="25" s="1"/>
  <c r="E19" i="7"/>
  <c r="S3" i="25" s="1"/>
  <c r="D9" i="7"/>
  <c r="R2" i="25" s="1"/>
  <c r="C9" i="7"/>
  <c r="Q2" i="25" s="1"/>
  <c r="C19" i="7"/>
  <c r="Q3" i="25" s="1"/>
  <c r="P3" i="25"/>
  <c r="A3" i="25"/>
  <c r="A4" i="25"/>
  <c r="A2" i="25"/>
  <c r="A87" i="24"/>
  <c r="C85" i="6"/>
  <c r="Q77" i="24" s="1"/>
  <c r="C93" i="6"/>
  <c r="Q85" i="24" s="1"/>
  <c r="C103" i="6"/>
  <c r="C113" i="6"/>
  <c r="Q105" i="24" s="1"/>
  <c r="C123" i="6"/>
  <c r="Q115" i="24" s="1"/>
  <c r="C133" i="6"/>
  <c r="Q125" i="24" s="1"/>
  <c r="C146" i="6"/>
  <c r="Q138" i="24" s="1"/>
  <c r="C150" i="6"/>
  <c r="Q142" i="24" s="1"/>
  <c r="D85" i="6"/>
  <c r="R95" i="24"/>
  <c r="R115" i="24"/>
  <c r="R125" i="24"/>
  <c r="R138" i="24"/>
  <c r="E84" i="6"/>
  <c r="S76" i="24" s="1"/>
  <c r="S105" i="24"/>
  <c r="S138" i="24"/>
  <c r="S142" i="24"/>
  <c r="T77" i="24"/>
  <c r="T85" i="24"/>
  <c r="T95" i="24"/>
  <c r="T125" i="24"/>
  <c r="T138" i="24"/>
  <c r="R77" i="24"/>
  <c r="S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Q83" i="24"/>
  <c r="R83" i="24"/>
  <c r="S83" i="24"/>
  <c r="T83" i="24"/>
  <c r="Q84" i="24"/>
  <c r="R84" i="24"/>
  <c r="S84" i="24"/>
  <c r="T84" i="24"/>
  <c r="S85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S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Q99" i="24"/>
  <c r="R99" i="24"/>
  <c r="S99" i="24"/>
  <c r="T99" i="24"/>
  <c r="Q100" i="24"/>
  <c r="R100" i="24"/>
  <c r="S100" i="24"/>
  <c r="T100" i="24"/>
  <c r="Q101" i="24"/>
  <c r="R101" i="24"/>
  <c r="S101" i="24"/>
  <c r="T101" i="24"/>
  <c r="U101" i="24"/>
  <c r="Q102" i="24"/>
  <c r="R102" i="24"/>
  <c r="S102" i="24"/>
  <c r="T102" i="24"/>
  <c r="Q103" i="24"/>
  <c r="R103" i="24"/>
  <c r="S103" i="24"/>
  <c r="T103" i="24"/>
  <c r="Q104" i="24"/>
  <c r="R104" i="24"/>
  <c r="S104" i="24"/>
  <c r="T104" i="24"/>
  <c r="R105" i="24"/>
  <c r="T105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Q111" i="24"/>
  <c r="R111" i="24"/>
  <c r="S111" i="24"/>
  <c r="T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S115" i="24"/>
  <c r="T115" i="24"/>
  <c r="Q116" i="24"/>
  <c r="R116" i="24"/>
  <c r="S116" i="24"/>
  <c r="T116" i="24"/>
  <c r="U116" i="24"/>
  <c r="Q117" i="24"/>
  <c r="R117" i="24"/>
  <c r="S117" i="24"/>
  <c r="T117" i="24"/>
  <c r="Q118" i="24"/>
  <c r="R118" i="24"/>
  <c r="S118" i="24"/>
  <c r="T118" i="24"/>
  <c r="Q119" i="24"/>
  <c r="R119" i="24"/>
  <c r="S119" i="24"/>
  <c r="T119" i="24"/>
  <c r="U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U123" i="24"/>
  <c r="Q124" i="24"/>
  <c r="R124" i="24"/>
  <c r="S124" i="24"/>
  <c r="T124" i="24"/>
  <c r="S125" i="24"/>
  <c r="Q126" i="24"/>
  <c r="R126" i="24"/>
  <c r="S126" i="24"/>
  <c r="T126" i="24"/>
  <c r="Q127" i="24"/>
  <c r="R127" i="24"/>
  <c r="S127" i="24"/>
  <c r="T127" i="24"/>
  <c r="Q128" i="24"/>
  <c r="R128" i="24"/>
  <c r="S128" i="24"/>
  <c r="T128" i="24"/>
  <c r="U128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R142" i="24"/>
  <c r="T142" i="24"/>
  <c r="Q143" i="24"/>
  <c r="R143" i="24"/>
  <c r="S143" i="24"/>
  <c r="T143" i="24"/>
  <c r="U143" i="24"/>
  <c r="Q144" i="24"/>
  <c r="R144" i="24"/>
  <c r="S144" i="24"/>
  <c r="T144" i="24"/>
  <c r="Q145" i="24"/>
  <c r="R145" i="24"/>
  <c r="S145" i="24"/>
  <c r="T145" i="24"/>
  <c r="Q146" i="24"/>
  <c r="R146" i="24"/>
  <c r="S146" i="24"/>
  <c r="T146" i="24"/>
  <c r="Q147" i="24"/>
  <c r="R147" i="24"/>
  <c r="S147" i="24"/>
  <c r="T147" i="24"/>
  <c r="U147" i="24"/>
  <c r="Q148" i="24"/>
  <c r="R148" i="24"/>
  <c r="S148" i="24"/>
  <c r="T148" i="24"/>
  <c r="Q149" i="24"/>
  <c r="R149" i="24"/>
  <c r="S149" i="24"/>
  <c r="T149" i="24"/>
  <c r="U149" i="24"/>
  <c r="Q11" i="24"/>
  <c r="C28" i="6"/>
  <c r="Q21" i="24" s="1"/>
  <c r="C38" i="6"/>
  <c r="Q41" i="24"/>
  <c r="Q51" i="24"/>
  <c r="C71" i="6"/>
  <c r="C75" i="6"/>
  <c r="Q68" i="24" s="1"/>
  <c r="D28" i="6"/>
  <c r="D38" i="6"/>
  <c r="D48" i="6"/>
  <c r="S11" i="24"/>
  <c r="S21" i="24"/>
  <c r="S64" i="24"/>
  <c r="T3" i="24"/>
  <c r="T11" i="24"/>
  <c r="B85" i="6"/>
  <c r="P77" i="24" s="1"/>
  <c r="B93" i="6"/>
  <c r="P85" i="24" s="1"/>
  <c r="B103" i="6"/>
  <c r="P95" i="24" s="1"/>
  <c r="B113" i="6"/>
  <c r="P105" i="24" s="1"/>
  <c r="B123" i="6"/>
  <c r="P115" i="24" s="1"/>
  <c r="B133" i="6"/>
  <c r="P125" i="24" s="1"/>
  <c r="B146" i="6"/>
  <c r="P142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R3" i="24"/>
  <c r="S3" i="24"/>
  <c r="Q4" i="24"/>
  <c r="R4" i="24"/>
  <c r="S4" i="24"/>
  <c r="T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Q8" i="24"/>
  <c r="R8" i="24"/>
  <c r="S8" i="24"/>
  <c r="T8" i="24"/>
  <c r="Q9" i="24"/>
  <c r="R9" i="24"/>
  <c r="S9" i="24"/>
  <c r="T9" i="24"/>
  <c r="Q10" i="24"/>
  <c r="R10" i="24"/>
  <c r="S10" i="24"/>
  <c r="T10" i="24"/>
  <c r="U10" i="24"/>
  <c r="R11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Q17" i="24"/>
  <c r="R17" i="24"/>
  <c r="S17" i="24"/>
  <c r="T17" i="24"/>
  <c r="Q18" i="24"/>
  <c r="R18" i="24"/>
  <c r="S18" i="24"/>
  <c r="T18" i="24"/>
  <c r="Q19" i="24"/>
  <c r="R19" i="24"/>
  <c r="S19" i="24"/>
  <c r="T19" i="24"/>
  <c r="U19" i="24"/>
  <c r="Q20" i="24"/>
  <c r="R20" i="24"/>
  <c r="S20" i="24"/>
  <c r="T20" i="24"/>
  <c r="U20" i="24"/>
  <c r="R21" i="24"/>
  <c r="T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U29" i="24"/>
  <c r="Q30" i="24"/>
  <c r="R30" i="24"/>
  <c r="S30" i="24"/>
  <c r="T30" i="24"/>
  <c r="U30" i="24"/>
  <c r="R31" i="24"/>
  <c r="S31" i="24"/>
  <c r="T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R41" i="24"/>
  <c r="S41" i="24"/>
  <c r="T41" i="24"/>
  <c r="Q42" i="24"/>
  <c r="R42" i="24"/>
  <c r="S42" i="24"/>
  <c r="T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Q47" i="24"/>
  <c r="R47" i="24"/>
  <c r="S47" i="24"/>
  <c r="T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R51" i="24"/>
  <c r="S51" i="24"/>
  <c r="T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Q60" i="24"/>
  <c r="R60" i="24"/>
  <c r="S60" i="24"/>
  <c r="T60" i="24"/>
  <c r="Q61" i="24"/>
  <c r="R61" i="24"/>
  <c r="S61" i="24"/>
  <c r="T61" i="24"/>
  <c r="Q62" i="24"/>
  <c r="R62" i="24"/>
  <c r="S62" i="24"/>
  <c r="T62" i="24"/>
  <c r="U62" i="24"/>
  <c r="Q63" i="24"/>
  <c r="R63" i="24"/>
  <c r="S63" i="24"/>
  <c r="T63" i="24"/>
  <c r="Q64" i="24"/>
  <c r="R64" i="24"/>
  <c r="T64" i="24"/>
  <c r="Q65" i="24"/>
  <c r="R65" i="24"/>
  <c r="S65" i="24"/>
  <c r="T65" i="24"/>
  <c r="Q66" i="24"/>
  <c r="R66" i="24"/>
  <c r="S66" i="24"/>
  <c r="T66" i="24"/>
  <c r="U66" i="24"/>
  <c r="Q67" i="24"/>
  <c r="R67" i="24"/>
  <c r="S67" i="24"/>
  <c r="T67" i="24"/>
  <c r="R68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7" i="20"/>
  <c r="U28" i="20"/>
  <c r="U38" i="20"/>
  <c r="U41" i="20"/>
  <c r="U42" i="20"/>
  <c r="U45" i="20"/>
  <c r="G45" i="5"/>
  <c r="U39" i="20"/>
  <c r="U40" i="20"/>
  <c r="U43" i="20"/>
  <c r="U44" i="20"/>
  <c r="U48" i="20"/>
  <c r="U49" i="20"/>
  <c r="U47" i="20"/>
  <c r="U50" i="20"/>
  <c r="G59" i="5"/>
  <c r="U51" i="20" s="1"/>
  <c r="U52" i="20"/>
  <c r="U53" i="20"/>
  <c r="U54" i="20"/>
  <c r="U55" i="20"/>
  <c r="G68" i="5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R10" i="20"/>
  <c r="E16" i="5"/>
  <c r="S10" i="20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Q22" i="20"/>
  <c r="R22" i="20"/>
  <c r="S22" i="20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Q31" i="20"/>
  <c r="R31" i="20"/>
  <c r="S31" i="20"/>
  <c r="T31" i="20"/>
  <c r="Q32" i="20"/>
  <c r="R32" i="20"/>
  <c r="S32" i="20"/>
  <c r="T32" i="20"/>
  <c r="Q33" i="20"/>
  <c r="R33" i="20"/>
  <c r="S33" i="20"/>
  <c r="T33" i="20"/>
  <c r="C41" i="5"/>
  <c r="S34" i="20"/>
  <c r="T34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 s="1"/>
  <c r="E59" i="5"/>
  <c r="S51" i="20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/>
  <c r="B45" i="5"/>
  <c r="P37" i="20" s="1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P34" i="20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B6" i="1" s="1"/>
  <c r="F18" i="23"/>
  <c r="K6" i="3" s="1"/>
  <c r="E18" i="23"/>
  <c r="J6" i="3" s="1"/>
  <c r="D18" i="23"/>
  <c r="I6" i="3" s="1"/>
  <c r="F6" i="1"/>
  <c r="E6" i="1"/>
  <c r="F5" i="13"/>
  <c r="E5" i="13"/>
  <c r="C5" i="13"/>
  <c r="B5" i="13"/>
  <c r="E5" i="12"/>
  <c r="C5" i="12"/>
  <c r="B5" i="12"/>
  <c r="F5" i="12"/>
  <c r="I25" i="23"/>
  <c r="D23" i="23"/>
  <c r="B6" i="11" s="1"/>
  <c r="I23" i="23"/>
  <c r="H23" i="23"/>
  <c r="F6" i="11" s="1"/>
  <c r="G23" i="23"/>
  <c r="E6" i="11" s="1"/>
  <c r="F23" i="23"/>
  <c r="D6" i="11" s="1"/>
  <c r="E23" i="23"/>
  <c r="F6" i="10"/>
  <c r="E6" i="10"/>
  <c r="D6" i="10"/>
  <c r="B6" i="10"/>
  <c r="G5" i="13"/>
  <c r="G5" i="12"/>
  <c r="C11" i="23"/>
  <c r="A2" i="12" s="1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W3" i="17" s="1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V3" i="17" s="1"/>
  <c r="G8" i="3"/>
  <c r="E8" i="3"/>
  <c r="S3" i="17" s="1"/>
  <c r="F41" i="2"/>
  <c r="E41" i="2"/>
  <c r="S17" i="16" s="1"/>
  <c r="D41" i="2"/>
  <c r="R17" i="16" s="1"/>
  <c r="C41" i="2"/>
  <c r="H27" i="2"/>
  <c r="G27" i="2"/>
  <c r="U15" i="16" s="1"/>
  <c r="F27" i="2"/>
  <c r="T15" i="16" s="1"/>
  <c r="E27" i="2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4" i="4"/>
  <c r="B55" i="4"/>
  <c r="B53" i="4"/>
  <c r="B49" i="4"/>
  <c r="P27" i="18" s="1"/>
  <c r="B48" i="4"/>
  <c r="B37" i="4"/>
  <c r="B44" i="4" s="1"/>
  <c r="P25" i="18" s="1"/>
  <c r="B8" i="4"/>
  <c r="B29" i="4"/>
  <c r="P15" i="18" s="1"/>
  <c r="B17" i="4"/>
  <c r="B13" i="4"/>
  <c r="P6" i="18" s="1"/>
  <c r="B72" i="4"/>
  <c r="P38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8" i="18"/>
  <c r="P29" i="18"/>
  <c r="P26" i="18"/>
  <c r="P20" i="18"/>
  <c r="P21" i="18"/>
  <c r="P22" i="18"/>
  <c r="P23" i="18"/>
  <c r="P24" i="18"/>
  <c r="P16" i="18"/>
  <c r="P17" i="18"/>
  <c r="P7" i="18"/>
  <c r="P8" i="18"/>
  <c r="P3" i="18"/>
  <c r="P4" i="18"/>
  <c r="P5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Q71" i="15" s="1"/>
  <c r="F27" i="1"/>
  <c r="F31" i="1"/>
  <c r="Q80" i="15" s="1"/>
  <c r="F38" i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E19" i="1"/>
  <c r="P67" i="15" s="1"/>
  <c r="E31" i="1"/>
  <c r="E38" i="1"/>
  <c r="P87" i="15" s="1"/>
  <c r="E42" i="1"/>
  <c r="P91" i="15" s="1"/>
  <c r="E57" i="1"/>
  <c r="P103" i="15" s="1"/>
  <c r="E63" i="1"/>
  <c r="E68" i="1"/>
  <c r="E75" i="1"/>
  <c r="P116" i="15" s="1"/>
  <c r="P119" i="15"/>
  <c r="P117" i="15"/>
  <c r="P118" i="15"/>
  <c r="P111" i="15"/>
  <c r="P112" i="15"/>
  <c r="P113" i="15"/>
  <c r="P114" i="15"/>
  <c r="P115" i="15"/>
  <c r="P110" i="15"/>
  <c r="P107" i="15"/>
  <c r="P108" i="15"/>
  <c r="P109" i="15"/>
  <c r="P106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P57" i="15"/>
  <c r="Q33" i="15"/>
  <c r="P33" i="15"/>
  <c r="A33" i="15"/>
  <c r="A55" i="15"/>
  <c r="Q4" i="15"/>
  <c r="Q53" i="15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P39" i="18" s="1"/>
  <c r="Q37" i="18"/>
  <c r="R37" i="18"/>
  <c r="C64" i="4"/>
  <c r="Q33" i="18" s="1"/>
  <c r="D64" i="4"/>
  <c r="D72" i="4" s="1"/>
  <c r="C48" i="4"/>
  <c r="Q26" i="18" s="1"/>
  <c r="C55" i="4"/>
  <c r="Q31" i="18" s="1"/>
  <c r="D55" i="4"/>
  <c r="C53" i="4"/>
  <c r="D53" i="4"/>
  <c r="R30" i="18" s="1"/>
  <c r="D48" i="4"/>
  <c r="R26" i="18" s="1"/>
  <c r="C49" i="4"/>
  <c r="D49" i="4"/>
  <c r="C29" i="4"/>
  <c r="D29" i="4"/>
  <c r="C40" i="4"/>
  <c r="Q22" i="18" s="1"/>
  <c r="D40" i="4"/>
  <c r="C37" i="4"/>
  <c r="Q19" i="18" s="1"/>
  <c r="D37" i="4"/>
  <c r="C17" i="4"/>
  <c r="Q9" i="18" s="1"/>
  <c r="C13" i="4"/>
  <c r="Q6" i="18" s="1"/>
  <c r="D13" i="4"/>
  <c r="R6" i="18" s="1"/>
  <c r="Q17" i="16"/>
  <c r="T17" i="16"/>
  <c r="S15" i="16"/>
  <c r="V15" i="16"/>
  <c r="Q8" i="16"/>
  <c r="R8" i="16"/>
  <c r="S8" i="16"/>
  <c r="T8" i="16"/>
  <c r="U8" i="16"/>
  <c r="V8" i="16"/>
  <c r="P8" i="16"/>
  <c r="C9" i="2"/>
  <c r="D9" i="2"/>
  <c r="R4" i="16" s="1"/>
  <c r="E9" i="2"/>
  <c r="S4" i="16" s="1"/>
  <c r="F9" i="2"/>
  <c r="T4" i="16"/>
  <c r="G9" i="2"/>
  <c r="U4" i="16" s="1"/>
  <c r="H9" i="2"/>
  <c r="V4" i="16" s="1"/>
  <c r="B9" i="2"/>
  <c r="P4" i="15"/>
  <c r="R22" i="18"/>
  <c r="R27" i="18"/>
  <c r="Q30" i="18"/>
  <c r="R32" i="18"/>
  <c r="R36" i="18"/>
  <c r="Q27" i="18"/>
  <c r="R31" i="18"/>
  <c r="Q32" i="18"/>
  <c r="Q36" i="18"/>
  <c r="R15" i="18"/>
  <c r="Q15" i="18"/>
  <c r="S3" i="16"/>
  <c r="R13" i="16"/>
  <c r="V3" i="16"/>
  <c r="V13" i="16"/>
  <c r="T13" i="16"/>
  <c r="C8" i="4"/>
  <c r="T3" i="16"/>
  <c r="R3" i="16"/>
  <c r="Q5" i="18"/>
  <c r="P2" i="25"/>
  <c r="T2" i="25"/>
  <c r="U2" i="25"/>
  <c r="T14" i="16" l="1"/>
  <c r="Q119" i="15"/>
  <c r="C62" i="1"/>
  <c r="S16" i="27"/>
  <c r="F21" i="9"/>
  <c r="T13" i="27" s="1"/>
  <c r="E9" i="9"/>
  <c r="S2" i="27" s="1"/>
  <c r="G16" i="9"/>
  <c r="U9" i="27" s="1"/>
  <c r="T20" i="27"/>
  <c r="D21" i="9"/>
  <c r="R13" i="27" s="1"/>
  <c r="G37" i="8"/>
  <c r="U30" i="26" s="1"/>
  <c r="D9" i="8"/>
  <c r="R2" i="26" s="1"/>
  <c r="Q45" i="26"/>
  <c r="G44" i="8"/>
  <c r="G43" i="8" s="1"/>
  <c r="E43" i="8"/>
  <c r="U54" i="26"/>
  <c r="E29" i="7"/>
  <c r="S4" i="25" s="1"/>
  <c r="F29" i="7"/>
  <c r="T4" i="25" s="1"/>
  <c r="D19" i="7"/>
  <c r="R3" i="25" s="1"/>
  <c r="P4" i="25"/>
  <c r="G58" i="6"/>
  <c r="U51" i="24" s="1"/>
  <c r="P21" i="24"/>
  <c r="F9" i="6"/>
  <c r="F159" i="6" s="1"/>
  <c r="T150" i="24" s="1"/>
  <c r="G18" i="6"/>
  <c r="U11" i="24" s="1"/>
  <c r="F65" i="5"/>
  <c r="T56" i="20" s="1"/>
  <c r="P56" i="20"/>
  <c r="E65" i="5"/>
  <c r="S56" i="20" s="1"/>
  <c r="C70" i="5"/>
  <c r="G28" i="5"/>
  <c r="U22" i="20" s="1"/>
  <c r="U30" i="20"/>
  <c r="Q34" i="20"/>
  <c r="E20" i="3"/>
  <c r="S5" i="17" s="1"/>
  <c r="D44" i="4"/>
  <c r="R25" i="18" s="1"/>
  <c r="C44" i="4"/>
  <c r="Q25" i="18" s="1"/>
  <c r="P19" i="18"/>
  <c r="C21" i="4"/>
  <c r="B57" i="4"/>
  <c r="B59" i="4" s="1"/>
  <c r="C72" i="4"/>
  <c r="Q38" i="18" s="1"/>
  <c r="J20" i="3"/>
  <c r="X5" i="17" s="1"/>
  <c r="I20" i="3"/>
  <c r="W5" i="17" s="1"/>
  <c r="G20" i="3"/>
  <c r="U5" i="17" s="1"/>
  <c r="U3" i="17"/>
  <c r="K8" i="3"/>
  <c r="Y3" i="17" s="1"/>
  <c r="P54" i="15"/>
  <c r="A2" i="11"/>
  <c r="A2" i="10"/>
  <c r="A2" i="13"/>
  <c r="Q2" i="18"/>
  <c r="D74" i="4"/>
  <c r="R39" i="18" s="1"/>
  <c r="R38" i="18"/>
  <c r="C9" i="6"/>
  <c r="Q31" i="24"/>
  <c r="R35" i="26"/>
  <c r="D77" i="8"/>
  <c r="R68" i="26" s="1"/>
  <c r="P5" i="27"/>
  <c r="P2" i="27"/>
  <c r="A2" i="6"/>
  <c r="A2" i="8"/>
  <c r="A2" i="3"/>
  <c r="A2" i="7"/>
  <c r="A2" i="2"/>
  <c r="A2" i="9"/>
  <c r="A2" i="5"/>
  <c r="A2" i="1"/>
  <c r="A2" i="4"/>
  <c r="U37" i="20"/>
  <c r="C84" i="6"/>
  <c r="Q76" i="24" s="1"/>
  <c r="Q95" i="24"/>
  <c r="U9" i="24"/>
  <c r="G28" i="6"/>
  <c r="U21" i="24" s="1"/>
  <c r="G38" i="6"/>
  <c r="U31" i="24" s="1"/>
  <c r="U35" i="24"/>
  <c r="G48" i="6"/>
  <c r="U41" i="24" s="1"/>
  <c r="U46" i="24"/>
  <c r="U64" i="24"/>
  <c r="U67" i="24"/>
  <c r="U68" i="24"/>
  <c r="U70" i="24"/>
  <c r="U85" i="24"/>
  <c r="U86" i="24"/>
  <c r="U95" i="24"/>
  <c r="U98" i="24"/>
  <c r="U105" i="24"/>
  <c r="U120" i="24"/>
  <c r="U115" i="24"/>
  <c r="U125" i="24"/>
  <c r="U126" i="24"/>
  <c r="U144" i="24"/>
  <c r="U142" i="24"/>
  <c r="G19" i="8"/>
  <c r="U12" i="26" s="1"/>
  <c r="U13" i="26"/>
  <c r="R34" i="20"/>
  <c r="D70" i="5"/>
  <c r="D5" i="13"/>
  <c r="D5" i="12"/>
  <c r="Q67" i="15"/>
  <c r="B21" i="4"/>
  <c r="P2" i="18"/>
  <c r="H20" i="3"/>
  <c r="V5" i="17" s="1"/>
  <c r="K14" i="3"/>
  <c r="Y4" i="17" s="1"/>
  <c r="C6" i="11"/>
  <c r="C6" i="10"/>
  <c r="D9" i="6"/>
  <c r="U77" i="24"/>
  <c r="D84" i="6"/>
  <c r="R76" i="24" s="1"/>
  <c r="R85" i="24"/>
  <c r="S15" i="28"/>
  <c r="E32" i="10"/>
  <c r="S23" i="28" s="1"/>
  <c r="Q4" i="16"/>
  <c r="G6" i="11"/>
  <c r="G6" i="10"/>
  <c r="Q13" i="27"/>
  <c r="U6" i="27"/>
  <c r="G12" i="9"/>
  <c r="U17" i="27"/>
  <c r="G24" i="9"/>
  <c r="S13" i="16"/>
  <c r="R19" i="18"/>
  <c r="Q26" i="15"/>
  <c r="D57" i="4"/>
  <c r="D59" i="4" s="1"/>
  <c r="R33" i="18"/>
  <c r="C74" i="4"/>
  <c r="Q39" i="18" s="1"/>
  <c r="C57" i="4"/>
  <c r="C59" i="4" s="1"/>
  <c r="P4" i="16"/>
  <c r="G75" i="5"/>
  <c r="U62" i="20" s="1"/>
  <c r="G67" i="5"/>
  <c r="U57" i="20" s="1"/>
  <c r="U58" i="20"/>
  <c r="C29" i="7"/>
  <c r="Q4" i="25" s="1"/>
  <c r="E9" i="6"/>
  <c r="P35" i="26"/>
  <c r="S53" i="26"/>
  <c r="C9" i="9"/>
  <c r="Q2" i="27" s="1"/>
  <c r="Q5" i="27"/>
  <c r="P15" i="28"/>
  <c r="B32" i="10"/>
  <c r="P23" i="28" s="1"/>
  <c r="U15" i="28"/>
  <c r="G32" i="10"/>
  <c r="U23" i="28" s="1"/>
  <c r="G37" i="5"/>
  <c r="U31" i="20" s="1"/>
  <c r="G16" i="5"/>
  <c r="U10" i="20" s="1"/>
  <c r="G27" i="8"/>
  <c r="U20" i="26" s="1"/>
  <c r="P29" i="20"/>
  <c r="G54" i="5"/>
  <c r="U46" i="20" s="1"/>
  <c r="F84" i="6"/>
  <c r="T76" i="24" s="1"/>
  <c r="P20" i="26"/>
  <c r="B9" i="8"/>
  <c r="P2" i="26" s="1"/>
  <c r="Q35" i="26"/>
  <c r="C77" i="8"/>
  <c r="Q68" i="26" s="1"/>
  <c r="F9" i="8"/>
  <c r="T2" i="26" s="1"/>
  <c r="T20" i="26"/>
  <c r="P13" i="27"/>
  <c r="P24" i="27"/>
  <c r="S5" i="27"/>
  <c r="S2" i="29"/>
  <c r="E30" i="11"/>
  <c r="S22" i="29" s="1"/>
  <c r="U63" i="26"/>
  <c r="U67" i="26"/>
  <c r="P76" i="24"/>
  <c r="T35" i="26"/>
  <c r="T5" i="27"/>
  <c r="F9" i="9"/>
  <c r="T2" i="27" s="1"/>
  <c r="R5" i="27"/>
  <c r="D9" i="9"/>
  <c r="R2" i="27" s="1"/>
  <c r="Q15" i="28"/>
  <c r="C32" i="10"/>
  <c r="Q23" i="28" s="1"/>
  <c r="E31" i="12"/>
  <c r="S23" i="30" s="1"/>
  <c r="S2" i="30"/>
  <c r="D29" i="13"/>
  <c r="R22" i="31" s="1"/>
  <c r="R2" i="31"/>
  <c r="U55" i="24"/>
  <c r="U129" i="24"/>
  <c r="G19" i="7"/>
  <c r="G10" i="8"/>
  <c r="U39" i="26"/>
  <c r="U45" i="26"/>
  <c r="U47" i="26"/>
  <c r="R2" i="29"/>
  <c r="U15" i="30"/>
  <c r="Q15" i="30"/>
  <c r="Q95" i="15" l="1"/>
  <c r="E33" i="9"/>
  <c r="S24" i="27" s="1"/>
  <c r="C33" i="9"/>
  <c r="Q24" i="27" s="1"/>
  <c r="D33" i="9"/>
  <c r="R24" i="27" s="1"/>
  <c r="F77" i="8"/>
  <c r="T68" i="26" s="1"/>
  <c r="D29" i="7"/>
  <c r="R4" i="25" s="1"/>
  <c r="P150" i="24"/>
  <c r="T2" i="24"/>
  <c r="F70" i="5"/>
  <c r="B70" i="5"/>
  <c r="E70" i="5"/>
  <c r="P42" i="15"/>
  <c r="U16" i="27"/>
  <c r="G21" i="9"/>
  <c r="U36" i="26"/>
  <c r="F33" i="9"/>
  <c r="T24" i="27" s="1"/>
  <c r="P68" i="26"/>
  <c r="G84" i="6"/>
  <c r="U76" i="24" s="1"/>
  <c r="K20" i="3"/>
  <c r="Y5" i="17" s="1"/>
  <c r="Q12" i="18"/>
  <c r="C23" i="4"/>
  <c r="Q54" i="15"/>
  <c r="Q42" i="15"/>
  <c r="U3" i="26"/>
  <c r="G9" i="8"/>
  <c r="U2" i="26" s="1"/>
  <c r="E159" i="6"/>
  <c r="S150" i="24" s="1"/>
  <c r="S2" i="24"/>
  <c r="U13" i="16"/>
  <c r="U3" i="16"/>
  <c r="G9" i="9"/>
  <c r="U2" i="27" s="1"/>
  <c r="U5" i="27"/>
  <c r="Q13" i="16"/>
  <c r="Q3" i="16"/>
  <c r="R2" i="24"/>
  <c r="D159" i="6"/>
  <c r="R150" i="24" s="1"/>
  <c r="B23" i="4"/>
  <c r="P12" i="18"/>
  <c r="G65" i="5"/>
  <c r="U56" i="20" s="1"/>
  <c r="P2" i="24"/>
  <c r="P3" i="16"/>
  <c r="P13" i="16"/>
  <c r="U3" i="25"/>
  <c r="G29" i="7"/>
  <c r="U4" i="25" s="1"/>
  <c r="S35" i="26"/>
  <c r="E77" i="8"/>
  <c r="S68" i="26" s="1"/>
  <c r="P95" i="15"/>
  <c r="U3" i="24"/>
  <c r="C159" i="6"/>
  <c r="Q150" i="24" s="1"/>
  <c r="Q2" i="24"/>
  <c r="D8" i="4"/>
  <c r="R5" i="18"/>
  <c r="Q104" i="15"/>
  <c r="Q120" i="15"/>
  <c r="U2" i="24" l="1"/>
  <c r="G159" i="6"/>
  <c r="U150" i="24" s="1"/>
  <c r="R2" i="18"/>
  <c r="D21" i="4"/>
  <c r="U35" i="20"/>
  <c r="U34" i="20"/>
  <c r="G70" i="5"/>
  <c r="C25" i="4"/>
  <c r="Q13" i="18"/>
  <c r="U13" i="27"/>
  <c r="G33" i="9"/>
  <c r="U24" i="27" s="1"/>
  <c r="G77" i="8"/>
  <c r="U68" i="26" s="1"/>
  <c r="U35" i="26"/>
  <c r="P120" i="15"/>
  <c r="P104" i="15"/>
  <c r="B25" i="4"/>
  <c r="P13" i="18"/>
  <c r="B33" i="4" l="1"/>
  <c r="P18" i="18" s="1"/>
  <c r="P14" i="18"/>
  <c r="C33" i="4"/>
  <c r="Q18" i="18" s="1"/>
  <c r="Q14" i="18"/>
  <c r="D23" i="4"/>
  <c r="R12" i="18"/>
  <c r="D25" i="4" l="1"/>
  <c r="R13" i="18"/>
  <c r="R14" i="18" l="1"/>
  <c r="D33" i="4"/>
  <c r="R18" i="18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<sst xmlns="http://schemas.openxmlformats.org/spreadsheetml/2006/main" count="4243" uniqueCount="3305">
  <si>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</si>
  <si>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</si>
  <si>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</si>
  <si>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</si>
  <si>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</si>
  <si>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</si>
  <si>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</si>
  <si>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</si>
  <si>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</si>
  <si>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</si>
  <si>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</si>
  <si>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</si>
  <si>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</si>
  <si>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</si>
  <si>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</si>
  <si>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</si>
  <si>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</si>
  <si>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</si>
  <si>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</si>
  <si>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</si>
  <si>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</si>
  <si>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</si>
  <si>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</si>
  <si>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</si>
  <si>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</si>
  <si>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</si>
  <si>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</si>
  <si>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</si>
  <si>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</si>
  <si>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</si>
  <si>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</si>
  <si>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</si>
  <si>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</si>
  <si>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</si>
  <si>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</si>
  <si>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</si>
  <si>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</si>
  <si>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</si>
  <si>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</si>
  <si>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</si>
  <si>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</si>
  <si>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</si>
  <si>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</si>
  <si>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</si>
  <si>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</si>
  <si>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</si>
  <si>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</si>
  <si>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</si>
  <si>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</si>
  <si>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</si>
  <si>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</si>
  <si>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</si>
  <si>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</si>
  <si>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</si>
  <si>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</si>
  <si>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</si>
  <si>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</si>
  <si>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</si>
  <si>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</si>
  <si>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</si>
  <si>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</si>
  <si>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</si>
  <si>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</si>
  <si>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</si>
  <si>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</si>
  <si>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</si>
  <si>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</si>
  <si>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</si>
  <si>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</si>
  <si>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</si>
  <si>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</si>
  <si>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</si>
  <si>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</si>
  <si>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</si>
  <si>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</si>
  <si>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</si>
  <si>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</si>
  <si>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</si>
  <si>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</si>
  <si>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</si>
  <si>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</si>
  <si>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</si>
  <si>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</si>
  <si>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</si>
  <si>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</si>
  <si>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</si>
  <si>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</si>
  <si>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</si>
  <si>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</si>
  <si>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</si>
  <si>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</si>
  <si>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</si>
  <si>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</si>
  <si>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</si>
  <si>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</si>
  <si>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</si>
  <si>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</si>
  <si>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</si>
  <si>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</si>
  <si>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</si>
  <si>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</si>
  <si>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</si>
  <si>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</si>
  <si>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</si>
  <si>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</si>
  <si>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</si>
  <si>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</si>
  <si>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</si>
  <si>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</si>
  <si>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</si>
  <si>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</si>
  <si>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</si>
  <si>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</si>
  <si>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</si>
  <si>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</si>
  <si>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</si>
  <si>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</si>
  <si>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</si>
  <si>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</si>
  <si>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</si>
  <si>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</si>
  <si>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</si>
  <si>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</si>
  <si>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</si>
  <si>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</si>
  <si>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</si>
  <si>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</si>
  <si>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</si>
  <si>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</si>
  <si>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</si>
  <si>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</si>
  <si>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</si>
  <si>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</si>
  <si>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</si>
  <si>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</si>
  <si>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</si>
  <si>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</si>
  <si>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</si>
  <si>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</si>
  <si>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</si>
  <si>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</si>
  <si>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</si>
  <si>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</si>
  <si>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</si>
  <si>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</si>
  <si>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</si>
  <si>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</si>
  <si>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</si>
  <si>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</si>
  <si>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</si>
  <si>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</si>
  <si>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</si>
  <si>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</si>
  <si>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</si>
  <si>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</si>
  <si>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</si>
  <si>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</si>
  <si>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</si>
  <si>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</si>
  <si>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</si>
  <si>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</si>
  <si>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</si>
  <si>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</si>
  <si>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</si>
  <si>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</si>
  <si>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</si>
  <si>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</si>
  <si>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</si>
  <si>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</si>
  <si>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</si>
  <si>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</si>
  <si>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</si>
  <si>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</si>
  <si>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</si>
  <si>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</si>
  <si>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</si>
  <si>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</si>
  <si>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</si>
  <si>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</si>
  <si>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</si>
  <si>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</si>
  <si>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</si>
  <si>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</si>
  <si>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</si>
  <si>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</si>
  <si>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</si>
  <si>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</si>
  <si>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</si>
  <si>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</si>
  <si>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</si>
  <si>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</si>
  <si>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</si>
  <si>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</si>
  <si>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</si>
  <si>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</si>
  <si>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</si>
  <si>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</si>
  <si>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</si>
  <si>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</si>
  <si>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</si>
  <si>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</si>
  <si>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</si>
  <si>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</si>
  <si>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</si>
  <si>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</si>
  <si>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</si>
  <si>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</si>
  <si>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</si>
  <si>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</si>
  <si>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</si>
  <si>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</si>
  <si>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</si>
  <si>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</si>
  <si>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</si>
  <si>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</si>
  <si>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</si>
  <si>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</si>
  <si>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</si>
  <si>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</si>
  <si>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</si>
  <si>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</si>
  <si>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</si>
  <si>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</si>
  <si>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</si>
  <si>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</si>
  <si>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</si>
  <si>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</si>
  <si>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</si>
  <si>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</si>
  <si>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</si>
  <si>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</si>
  <si>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</si>
  <si>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</si>
  <si>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</si>
  <si>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</si>
  <si>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</si>
  <si>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</si>
  <si>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</si>
  <si>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</si>
  <si>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</si>
  <si>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</si>
  <si>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</si>
  <si>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</si>
  <si>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</si>
  <si>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</si>
  <si>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</si>
  <si>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</si>
  <si>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</si>
  <si>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</si>
  <si>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</si>
  <si>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</si>
  <si>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</si>
  <si>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</si>
  <si>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</si>
  <si>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</si>
  <si>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</si>
  <si>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</si>
  <si>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</si>
  <si>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</si>
  <si>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</si>
  <si>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</si>
  <si>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</si>
  <si>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</si>
  <si>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</si>
  <si>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</si>
  <si>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</si>
  <si>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</si>
  <si>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</si>
  <si>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</si>
  <si>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</si>
  <si>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</si>
  <si>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</si>
  <si>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</si>
  <si>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</si>
  <si>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</si>
  <si>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</si>
  <si>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</si>
  <si>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</si>
  <si>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</si>
  <si>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</si>
  <si>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</si>
  <si>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</si>
  <si>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</si>
  <si>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</si>
  <si>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</si>
  <si>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</si>
  <si>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</si>
  <si>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</si>
  <si>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</si>
  <si>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</si>
  <si>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</si>
  <si>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</si>
  <si>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</si>
  <si>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</si>
  <si>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</si>
  <si>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</si>
  <si>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</si>
  <si>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</si>
  <si>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</si>
  <si>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</si>
  <si>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</si>
  <si>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</si>
  <si>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</si>
  <si>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</si>
  <si>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</si>
  <si>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</si>
  <si>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</si>
  <si>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</si>
  <si>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</si>
  <si>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</si>
  <si>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</si>
  <si>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</si>
  <si>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</si>
  <si>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</si>
  <si>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</si>
  <si>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</si>
  <si>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</si>
  <si>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</si>
  <si>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</si>
  <si>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</si>
  <si>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</si>
  <si>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</si>
  <si>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</si>
  <si>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</si>
  <si>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</si>
  <si>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</si>
  <si>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</si>
  <si>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</si>
  <si>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</si>
  <si>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</si>
  <si>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</si>
  <si>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</si>
  <si>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</si>
  <si>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</si>
  <si>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</si>
  <si>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</si>
  <si>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</si>
  <si>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</si>
  <si>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</si>
  <si>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</si>
  <si>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</si>
  <si>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</si>
  <si>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</si>
  <si>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</si>
  <si>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</si>
  <si>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</si>
  <si>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</si>
  <si>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</si>
  <si>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</si>
  <si>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</si>
  <si>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</si>
  <si>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</si>
  <si>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</si>
  <si>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</si>
  <si>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</si>
  <si>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</si>
  <si>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</si>
  <si>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</si>
  <si>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</si>
  <si>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</si>
  <si>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</si>
  <si>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</si>
  <si>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</si>
  <si>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</si>
  <si>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</si>
  <si>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</si>
  <si>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</si>
  <si>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</si>
  <si>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</si>
  <si>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</si>
  <si>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</si>
  <si>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</si>
  <si>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</si>
  <si>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</si>
  <si>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</si>
  <si>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</si>
  <si>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</si>
  <si>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</si>
  <si>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</si>
  <si>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</si>
  <si>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</si>
  <si>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</si>
  <si>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</si>
  <si>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</si>
  <si>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</si>
  <si>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</si>
  <si>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</si>
  <si>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</si>
  <si>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</si>
  <si>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</si>
  <si>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</si>
  <si>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</si>
  <si>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</si>
  <si>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</si>
  <si>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</si>
  <si>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</si>
  <si>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</si>
  <si>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</si>
  <si>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</si>
  <si>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</si>
  <si>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</si>
  <si>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</si>
  <si>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</si>
  <si>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</si>
  <si>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</si>
  <si>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</si>
  <si>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</si>
  <si>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</si>
  <si>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</si>
  <si>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</si>
  <si>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</si>
  <si>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</si>
  <si>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</si>
  <si>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</si>
  <si>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</si>
  <si>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</si>
  <si>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</si>
  <si>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</si>
  <si>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</si>
  <si>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</si>
  <si>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</si>
  <si>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</si>
  <si>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</si>
  <si>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</si>
  <si>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</si>
  <si>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</si>
  <si>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</si>
  <si>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</si>
  <si>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</si>
  <si>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</si>
  <si>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</si>
  <si>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</si>
  <si>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</si>
  <si>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</si>
  <si>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</si>
  <si>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</si>
  <si>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</si>
  <si>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</si>
  <si>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</si>
  <si>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</si>
  <si>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</si>
  <si>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</si>
  <si>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</si>
  <si>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</si>
  <si>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</si>
  <si>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</si>
  <si>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</si>
  <si>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</si>
  <si>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</si>
  <si>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</si>
  <si>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</si>
  <si>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</si>
  <si>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</si>
  <si>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</si>
  <si>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</si>
  <si>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</si>
  <si>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</si>
  <si>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</si>
  <si>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</si>
  <si>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</si>
  <si>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</si>
  <si>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</si>
  <si>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</si>
  <si>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</si>
  <si>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</si>
  <si>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</si>
  <si>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</si>
  <si>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</si>
  <si>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</si>
  <si>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</si>
  <si>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</si>
  <si>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</si>
  <si>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</si>
  <si>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</si>
  <si>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</si>
  <si>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</si>
  <si>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</si>
  <si>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</si>
  <si>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</si>
  <si>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</si>
  <si>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</si>
  <si>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</si>
  <si>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</si>
  <si>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</si>
  <si>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</si>
  <si>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</si>
  <si>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</si>
  <si>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</si>
  <si>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</si>
  <si>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</si>
  <si>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</si>
  <si>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</si>
  <si>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</si>
  <si>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</si>
  <si>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</si>
  <si>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</si>
  <si>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</si>
  <si>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</si>
  <si>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</si>
  <si>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</si>
  <si>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</si>
  <si>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</si>
  <si>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</si>
  <si>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</si>
  <si>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</si>
  <si>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</si>
  <si>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</si>
  <si>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</si>
  <si>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</si>
  <si>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</si>
  <si>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</si>
  <si>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</si>
  <si>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</si>
  <si>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</si>
  <si>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</si>
  <si>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</si>
  <si>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</si>
  <si>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</si>
  <si>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</si>
  <si>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</si>
  <si>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</si>
  <si>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</si>
  <si>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</si>
  <si>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</si>
  <si>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</si>
  <si>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</si>
  <si>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</si>
  <si>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</si>
  <si>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</si>
  <si>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</si>
  <si>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</si>
  <si>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</si>
  <si>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</si>
  <si>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</si>
  <si>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</si>
  <si>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</si>
  <si>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</si>
  <si>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</si>
  <si>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</si>
  <si>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</si>
  <si>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</si>
  <si>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</si>
  <si>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</si>
  <si>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</si>
  <si>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</si>
  <si>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</si>
  <si>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</si>
  <si>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</si>
  <si>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</si>
  <si>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</si>
  <si>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</si>
  <si>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</si>
  <si>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</si>
  <si>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</si>
  <si>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</si>
  <si>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</si>
  <si>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</si>
  <si>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</si>
  <si>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</si>
  <si>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</si>
  <si>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</si>
  <si>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</si>
  <si>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</si>
  <si>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</si>
  <si>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</si>
  <si>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</si>
  <si>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</si>
  <si>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</si>
  <si>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</si>
  <si>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</si>
  <si>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</si>
  <si>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</si>
  <si>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</si>
  <si>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</si>
  <si>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</si>
  <si>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</si>
  <si>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</si>
  <si>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</si>
  <si>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</si>
  <si>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</si>
  <si>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</si>
  <si>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</si>
  <si>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</si>
  <si>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</si>
  <si>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</si>
  <si>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</si>
  <si>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</si>
  <si>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</si>
  <si>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</si>
  <si>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</si>
  <si>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</si>
  <si>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</si>
  <si>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</si>
  <si>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</si>
  <si>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</si>
  <si>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</si>
  <si>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</si>
  <si>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</si>
  <si>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</si>
  <si>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</si>
  <si>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</si>
  <si>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</si>
  <si>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</si>
  <si>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</si>
  <si>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</si>
  <si>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</si>
  <si>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</si>
  <si>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</si>
  <si>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</si>
  <si>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</si>
  <si>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</si>
  <si>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</si>
  <si>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</si>
  <si>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</si>
  <si>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</si>
  <si>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</si>
  <si>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</si>
  <si>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</si>
  <si>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</si>
  <si>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</si>
  <si>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</si>
  <si>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</si>
  <si>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</si>
  <si>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</si>
  <si>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</si>
  <si>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</si>
  <si>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</si>
  <si>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</si>
  <si>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</si>
  <si>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</si>
  <si>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</si>
  <si>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</si>
  <si>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</si>
  <si>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</si>
  <si>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</si>
  <si>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</si>
  <si>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</si>
  <si>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</si>
  <si>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</si>
  <si>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</si>
  <si>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</si>
  <si>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</si>
  <si>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</si>
  <si>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</si>
  <si>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</si>
  <si>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</si>
  <si>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</si>
  <si>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</si>
  <si>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</si>
  <si>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</si>
  <si>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</si>
  <si>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</si>
  <si>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</si>
  <si>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</si>
  <si>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</si>
  <si>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</si>
  <si>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</si>
  <si>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</si>
  <si>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</si>
  <si>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</si>
  <si>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</si>
  <si>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</si>
  <si>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</si>
  <si>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</si>
  <si>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</si>
  <si>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</si>
  <si>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</si>
  <si>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</si>
  <si>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</si>
  <si>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</si>
  <si>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</si>
  <si>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</si>
  <si>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</si>
  <si>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</si>
  <si>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</si>
  <si>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</si>
  <si>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</si>
  <si>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</si>
  <si>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</si>
  <si>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</si>
  <si>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</si>
  <si>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</si>
  <si>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</si>
  <si>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</si>
  <si>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</si>
  <si>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</si>
  <si>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</si>
  <si>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</si>
  <si>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</si>
  <si>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</si>
  <si>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</si>
  <si>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</si>
  <si>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</si>
  <si>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</si>
  <si>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</si>
  <si>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</si>
  <si>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</si>
  <si>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</si>
  <si>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</si>
  <si>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</si>
  <si>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</si>
  <si>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</si>
  <si>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</si>
  <si>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</si>
  <si>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</si>
  <si>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</si>
  <si>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</si>
  <si>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</si>
  <si>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</si>
  <si>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</si>
  <si>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</si>
  <si>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</si>
  <si>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</si>
  <si>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</si>
  <si>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</si>
  <si>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</si>
  <si>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</si>
  <si>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</si>
  <si>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</si>
  <si>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</si>
  <si>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</si>
  <si>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</si>
  <si>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</si>
  <si>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</si>
  <si>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</si>
  <si>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</si>
  <si>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</si>
  <si>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</si>
  <si>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</si>
  <si>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</si>
  <si>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</si>
  <si>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</si>
  <si>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</si>
  <si>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</si>
  <si>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</si>
  <si>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</si>
  <si>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</si>
  <si>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</si>
  <si>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</si>
  <si>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</si>
  <si>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</si>
  <si>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</si>
  <si>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</si>
  <si>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</si>
  <si>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</si>
  <si>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</si>
  <si>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</si>
  <si>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</si>
  <si>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</si>
  <si>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</si>
  <si>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</si>
  <si>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</si>
  <si>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</si>
  <si>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</si>
  <si>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</si>
  <si>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</si>
  <si>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</si>
  <si>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</si>
  <si>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</si>
  <si>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</si>
  <si>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</si>
  <si>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</si>
  <si>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</si>
  <si>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</si>
  <si>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</si>
  <si>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</si>
  <si>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</si>
  <si>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</si>
  <si>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</si>
  <si>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</si>
  <si>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</si>
  <si>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</si>
  <si>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</si>
  <si>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</si>
  <si>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</si>
  <si>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</si>
  <si>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</si>
  <si>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</si>
  <si>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</si>
  <si>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</si>
  <si>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</si>
  <si>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</si>
  <si>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</si>
  <si>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</si>
  <si>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</si>
  <si>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</si>
  <si>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</si>
  <si>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</si>
  <si>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</si>
  <si>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</si>
  <si>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</si>
  <si>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</si>
  <si>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</si>
  <si>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</si>
  <si>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</si>
  <si>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</si>
  <si>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</si>
  <si>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</si>
  <si>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</si>
  <si>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</si>
  <si>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</si>
  <si>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</si>
  <si>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</si>
  <si>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</si>
  <si>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</si>
  <si>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</si>
  <si>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</si>
  <si>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</si>
  <si>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</si>
  <si>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</si>
  <si>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</si>
  <si>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</si>
  <si>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</si>
  <si>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</si>
  <si>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</si>
  <si>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</si>
  <si>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</si>
  <si>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</si>
  <si>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</si>
  <si>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</si>
  <si>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</si>
  <si>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</si>
  <si>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</si>
  <si>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</si>
  <si>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</si>
  <si>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</si>
  <si>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</si>
  <si>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</si>
  <si>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</si>
  <si>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</si>
  <si>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</si>
  <si>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</si>
  <si>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</si>
  <si>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</si>
  <si>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</si>
  <si>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</si>
  <si>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</si>
  <si>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</si>
  <si>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</si>
  <si>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</si>
  <si>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</si>
  <si>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</si>
  <si>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</si>
  <si>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</si>
  <si>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</si>
  <si>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</si>
  <si>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</si>
  <si>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</si>
  <si>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</si>
  <si>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</si>
  <si>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</si>
  <si>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</si>
  <si>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</si>
  <si>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</si>
  <si>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</si>
  <si>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</si>
  <si>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</si>
  <si>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</si>
  <si>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</si>
  <si>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</si>
  <si>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</si>
  <si>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</si>
  <si>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</si>
  <si>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</si>
  <si>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</si>
  <si>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</si>
  <si>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</si>
  <si>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</si>
  <si>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</si>
  <si>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</si>
  <si>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</si>
  <si>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</si>
  <si>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</si>
  <si>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</si>
  <si>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</si>
  <si>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</si>
  <si>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</si>
  <si>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</si>
  <si>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</si>
  <si>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</si>
  <si>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</si>
  <si>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</si>
  <si>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</si>
  <si>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</si>
  <si>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</si>
  <si>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</si>
  <si>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</si>
  <si>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</si>
  <si>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</si>
  <si>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</si>
  <si>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</si>
  <si>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</si>
  <si>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</si>
  <si>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</si>
  <si>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</si>
  <si>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</si>
  <si>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</si>
  <si>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</si>
  <si>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</si>
  <si>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</si>
  <si>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</si>
  <si>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</si>
  <si>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</si>
  <si>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</si>
  <si>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</si>
  <si>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</si>
  <si>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</si>
  <si>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</si>
  <si>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</si>
  <si>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</si>
  <si>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</si>
  <si>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</si>
  <si>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</si>
  <si>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</si>
  <si>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</si>
  <si>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</si>
  <si>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</si>
  <si>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</si>
  <si>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</si>
  <si>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</si>
  <si>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</si>
  <si>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</si>
  <si>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</si>
  <si>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</si>
  <si>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</si>
  <si>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</si>
  <si>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</si>
  <si>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</si>
  <si>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</si>
  <si>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</si>
  <si>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</si>
  <si>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</si>
  <si>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</si>
  <si>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</si>
  <si>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</si>
  <si>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</si>
  <si>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</si>
  <si>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</si>
  <si>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</si>
  <si>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</si>
  <si>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</si>
  <si>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</si>
  <si>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</si>
  <si>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</si>
  <si>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</si>
  <si>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</si>
  <si>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</si>
  <si>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</si>
  <si>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</si>
  <si>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</si>
  <si>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</si>
  <si>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</si>
  <si>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</si>
  <si>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</si>
  <si>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</si>
  <si>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</si>
  <si>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</si>
  <si>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</si>
  <si>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</si>
  <si>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</si>
  <si>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</si>
  <si>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</si>
  <si>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</si>
  <si>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</si>
  <si>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</si>
  <si>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</si>
  <si>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</si>
  <si>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</si>
  <si>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</si>
  <si>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</si>
  <si>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</si>
  <si>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</si>
  <si>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</si>
  <si>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</si>
  <si>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</si>
  <si>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</si>
  <si>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</si>
  <si>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</si>
  <si>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</si>
  <si>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</si>
  <si>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</si>
  <si>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</si>
  <si>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</si>
  <si>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</si>
  <si>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</si>
  <si>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</si>
  <si>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</si>
  <si>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</si>
  <si>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</si>
  <si>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</si>
  <si>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</si>
  <si>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</si>
  <si>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</si>
  <si>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</si>
  <si>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</si>
  <si>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</si>
  <si>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</si>
  <si>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</si>
  <si>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</si>
  <si>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</si>
  <si>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</si>
  <si>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</si>
  <si>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</si>
  <si>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</si>
  <si>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</si>
  <si>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</si>
  <si>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</si>
  <si>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</si>
  <si>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</si>
  <si>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</si>
  <si>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</si>
  <si>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</si>
  <si>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</si>
  <si>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</si>
  <si>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</si>
  <si>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</si>
  <si>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</si>
  <si>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</si>
  <si>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</si>
  <si>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</si>
  <si>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</si>
  <si>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</si>
  <si>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</si>
  <si>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</si>
  <si>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</si>
  <si>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</si>
  <si>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</si>
  <si>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</si>
  <si>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</si>
  <si>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</si>
  <si>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</si>
  <si>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</si>
  <si>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</si>
  <si>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</si>
  <si>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</si>
  <si>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</si>
  <si>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</si>
  <si>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</si>
  <si>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</si>
  <si>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</si>
  <si>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</si>
  <si>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</si>
  <si>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</si>
  <si>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</si>
  <si>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</si>
  <si>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</si>
  <si>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</si>
  <si>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</si>
  <si>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</si>
  <si>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</si>
  <si>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</si>
  <si>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</si>
  <si>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</si>
  <si>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</si>
  <si>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</si>
  <si>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</si>
  <si>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</si>
  <si>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</si>
  <si>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</si>
  <si>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</si>
  <si>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</si>
  <si>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</si>
  <si>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</si>
  <si>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</si>
  <si>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</si>
  <si>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</si>
  <si>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</si>
  <si>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</si>
  <si>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</si>
  <si>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</si>
  <si>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</si>
  <si>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</si>
  <si>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</si>
  <si>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</si>
  <si>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</si>
  <si>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</si>
  <si>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</si>
  <si>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</si>
  <si>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</si>
  <si>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</si>
  <si>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</si>
  <si>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</si>
  <si>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</si>
  <si>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</si>
  <si>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</si>
  <si>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</si>
  <si>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</si>
  <si>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</si>
  <si>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</si>
  <si>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</si>
  <si>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</si>
  <si>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</si>
  <si>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</si>
  <si>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</si>
  <si>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</si>
  <si>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</si>
  <si>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</si>
  <si>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</si>
  <si>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</si>
  <si>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</si>
  <si>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</si>
  <si>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</si>
  <si>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</si>
  <si>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</si>
  <si>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</si>
  <si>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</si>
  <si>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</si>
  <si>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</si>
  <si>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</si>
  <si>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</si>
  <si>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</si>
  <si>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</si>
  <si>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</si>
  <si>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</si>
  <si>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</si>
  <si>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</si>
  <si>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</si>
  <si>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</si>
  <si>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</si>
  <si>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</si>
  <si>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</si>
  <si>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</si>
  <si>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</si>
  <si>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</si>
  <si>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</si>
  <si>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</si>
  <si>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</si>
  <si>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</si>
  <si>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</si>
  <si>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</si>
  <si>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</si>
  <si>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</si>
  <si>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</si>
  <si>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</si>
  <si>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</si>
  <si>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</si>
  <si>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</si>
  <si>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</si>
  <si>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</si>
  <si>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</si>
  <si>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</si>
  <si>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</si>
  <si>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</si>
  <si>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</si>
  <si>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</si>
  <si>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</si>
  <si>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</si>
  <si>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</si>
  <si>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</si>
  <si>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</si>
  <si>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</si>
  <si>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</si>
  <si>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</si>
  <si>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</si>
  <si>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</si>
  <si>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</si>
  <si>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</si>
  <si>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</si>
  <si>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</si>
  <si>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</si>
  <si>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</si>
  <si>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</si>
  <si>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</si>
  <si>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</si>
  <si>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</si>
  <si>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</si>
  <si>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</si>
  <si>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</si>
  <si>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</si>
  <si>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</si>
  <si>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</si>
  <si>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</si>
  <si>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</si>
  <si>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</si>
  <si>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</si>
  <si>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</si>
  <si>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</si>
  <si>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</si>
  <si>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</si>
  <si>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</si>
  <si>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</si>
  <si>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</si>
  <si>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</si>
  <si>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</si>
  <si>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</si>
  <si>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</si>
  <si>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</si>
  <si>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</si>
  <si>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</si>
  <si>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</si>
  <si>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</si>
  <si>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</si>
  <si>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</si>
  <si>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</si>
  <si>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</si>
  <si>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</si>
  <si>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</si>
  <si>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</si>
  <si>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</si>
  <si>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</si>
  <si>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</si>
  <si>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</si>
  <si>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</si>
  <si>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</si>
  <si>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</si>
  <si>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</si>
  <si>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</si>
  <si>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</si>
  <si>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</si>
  <si>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</si>
  <si>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</si>
  <si>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</si>
  <si>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</si>
  <si>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</si>
  <si>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</si>
  <si>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</si>
  <si>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</si>
  <si>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</si>
  <si>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</si>
  <si>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</si>
  <si>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</si>
  <si>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</si>
  <si>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</si>
  <si>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</si>
  <si>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</si>
  <si>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</si>
  <si>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</si>
  <si>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</si>
  <si>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</si>
  <si>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</si>
  <si>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</si>
  <si>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</si>
  <si>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</si>
  <si>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</si>
  <si>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</si>
  <si>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</si>
  <si>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</si>
  <si>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</si>
  <si>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</si>
  <si>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</si>
  <si>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</si>
  <si>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</si>
  <si>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</si>
  <si>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</si>
  <si>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</si>
  <si>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</si>
  <si>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</si>
  <si>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</si>
  <si>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</si>
  <si>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</si>
  <si>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</si>
  <si>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</si>
  <si>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</si>
  <si>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</si>
  <si>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</si>
  <si>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</si>
  <si>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</si>
  <si>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</si>
  <si>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</si>
  <si>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</si>
  <si>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</si>
  <si>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</si>
  <si>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</si>
  <si>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</si>
  <si>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</si>
  <si>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</si>
  <si>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</si>
  <si>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</si>
  <si>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</si>
  <si>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</si>
  <si>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</si>
  <si>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</si>
  <si>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</si>
  <si>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</si>
  <si>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</si>
  <si>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</si>
  <si>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</si>
  <si>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</si>
  <si>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</si>
  <si>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</si>
  <si>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</si>
  <si>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</si>
  <si>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</si>
  <si>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</si>
  <si>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</si>
  <si>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</si>
  <si>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</si>
  <si>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</si>
  <si>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</si>
  <si>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</si>
  <si>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</si>
  <si>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</si>
  <si>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</si>
  <si>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</si>
  <si>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</si>
  <si>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</si>
  <si>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</si>
  <si>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</si>
  <si>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</si>
  <si>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</si>
  <si>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</si>
  <si>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</si>
  <si>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</si>
  <si>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</si>
  <si>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</si>
  <si>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</si>
  <si>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</si>
  <si>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</si>
  <si>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</si>
  <si>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</si>
  <si>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</si>
  <si>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</si>
  <si>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</si>
  <si>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</si>
  <si>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</si>
  <si>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</si>
  <si>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</si>
  <si>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</si>
  <si>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</si>
  <si>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</si>
  <si>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</si>
  <si>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</si>
  <si>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</si>
  <si>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</si>
  <si>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</si>
  <si>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</si>
  <si>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</si>
  <si>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</si>
  <si>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</si>
  <si>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</si>
  <si>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</si>
  <si>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</si>
  <si>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</si>
  <si>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</si>
  <si>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</si>
  <si>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</si>
  <si>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</si>
  <si>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</si>
  <si>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</si>
  <si>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</si>
  <si>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</si>
  <si>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</si>
  <si>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</si>
  <si>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</si>
  <si>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</si>
  <si>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</si>
  <si>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</si>
  <si>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</si>
  <si>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</si>
  <si>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</si>
  <si>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</si>
  <si>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</si>
  <si>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</si>
  <si>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</si>
  <si>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</si>
  <si>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</si>
  <si>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</si>
  <si>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</si>
  <si>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</si>
  <si>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</si>
  <si>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</si>
  <si>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</si>
  <si>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</si>
  <si>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</si>
  <si>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</si>
  <si>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</si>
  <si>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</si>
  <si>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</si>
  <si>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</si>
  <si>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</si>
  <si>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</si>
  <si>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</si>
  <si>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</si>
  <si>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</si>
  <si>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</si>
  <si>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</si>
  <si>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</si>
  <si>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</si>
  <si>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</si>
  <si>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</si>
  <si>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</si>
  <si>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</si>
  <si>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</si>
  <si>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</si>
  <si>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</si>
  <si>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</si>
  <si>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</si>
  <si>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</si>
  <si>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</si>
  <si>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</si>
  <si>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</si>
  <si>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</si>
  <si>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</si>
  <si>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</si>
  <si>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</si>
  <si>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</si>
  <si>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</si>
  <si>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</si>
  <si>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</si>
  <si>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</si>
  <si>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</si>
  <si>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</si>
  <si>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</si>
  <si>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</si>
  <si>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</si>
  <si>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</si>
  <si>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</si>
  <si>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</si>
  <si>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</si>
  <si>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</si>
  <si>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</si>
  <si>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</si>
  <si>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</si>
  <si>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</si>
  <si>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</si>
  <si>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</si>
  <si>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</si>
  <si>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</si>
  <si>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</si>
  <si>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</si>
  <si>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</si>
  <si>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</si>
  <si>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</si>
  <si>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</si>
  <si>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</si>
  <si>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</si>
  <si>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</si>
  <si>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</si>
  <si>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</si>
  <si>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</si>
  <si>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</si>
  <si>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</si>
  <si>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</si>
  <si>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</si>
  <si>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</si>
  <si>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</si>
  <si>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</si>
  <si>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</si>
  <si>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</si>
  <si>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</si>
  <si>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</si>
  <si>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</si>
  <si>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</si>
  <si>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</si>
  <si>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</si>
  <si>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</si>
  <si>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</si>
  <si>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</si>
  <si>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</si>
  <si>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</si>
  <si>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</si>
  <si>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</si>
  <si>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</si>
  <si>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</si>
  <si>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</si>
  <si>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</si>
  <si>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</si>
  <si>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</si>
  <si>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</si>
  <si>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</si>
  <si>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</si>
  <si>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</si>
  <si>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</si>
  <si>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</si>
  <si>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</si>
  <si>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</si>
  <si>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</si>
  <si>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</si>
  <si>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</si>
  <si>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</si>
  <si>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</si>
  <si>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</si>
  <si>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</si>
  <si>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</si>
  <si>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</si>
  <si>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</si>
  <si>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</si>
  <si>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</si>
  <si>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</si>
  <si>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</si>
  <si>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</si>
  <si>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</si>
  <si>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</si>
  <si>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</si>
  <si>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</si>
  <si>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</si>
  <si>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</si>
  <si>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</si>
  <si>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</si>
  <si>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</si>
  <si>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</si>
  <si>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</si>
  <si>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</si>
  <si>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</si>
  <si>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</si>
  <si>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</si>
  <si>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</si>
  <si>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</si>
  <si>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</si>
  <si>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</si>
  <si>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</si>
  <si>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</si>
  <si>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</si>
  <si>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</si>
  <si>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</si>
  <si>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</si>
  <si>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</si>
  <si>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</si>
  <si>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</si>
  <si>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</si>
  <si>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</si>
  <si>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</si>
  <si>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</si>
  <si>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</si>
  <si>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</si>
  <si>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</si>
  <si>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</si>
  <si>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</si>
  <si>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</si>
  <si>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</si>
  <si>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</si>
  <si>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</si>
  <si>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</si>
  <si>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</si>
  <si>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</si>
  <si>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</si>
  <si>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</si>
  <si>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</si>
  <si>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</si>
  <si>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</si>
  <si>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</si>
  <si>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</si>
  <si>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</si>
  <si>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</si>
  <si>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</si>
  <si>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</si>
  <si>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</si>
  <si>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</si>
  <si>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</si>
  <si>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</si>
  <si>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</si>
  <si>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</si>
  <si>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</si>
  <si>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</si>
  <si>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</si>
  <si>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</si>
  <si>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</si>
  <si>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</si>
  <si>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</si>
  <si>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</si>
  <si>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</si>
  <si>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</si>
  <si>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</si>
  <si>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</si>
  <si>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</si>
  <si>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</si>
  <si>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</si>
  <si>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</si>
  <si>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</si>
  <si>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</si>
  <si>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</si>
  <si>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</si>
  <si>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</si>
  <si>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</si>
  <si>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</si>
  <si>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</si>
  <si>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</si>
  <si>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</si>
  <si>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</si>
  <si>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</si>
  <si>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</si>
  <si>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</si>
  <si>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</si>
  <si>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</si>
  <si>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</si>
  <si>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</si>
  <si>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</si>
  <si>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</si>
  <si>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</si>
  <si>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</si>
  <si>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</si>
  <si>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</si>
  <si>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</si>
  <si>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</si>
  <si>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</si>
  <si>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</si>
  <si>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</si>
  <si>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</si>
  <si>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</si>
  <si>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</si>
  <si>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</si>
  <si>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</si>
  <si>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</si>
  <si>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</si>
  <si>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</si>
  <si>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</si>
  <si>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</si>
  <si>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</si>
  <si>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</si>
  <si>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</si>
  <si>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</si>
  <si>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</si>
  <si>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</si>
  <si>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</si>
  <si>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</si>
  <si>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</si>
  <si>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</si>
  <si>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</si>
  <si>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</si>
  <si>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</si>
  <si>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</si>
  <si>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</si>
  <si>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</si>
  <si>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</si>
  <si>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</si>
  <si>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</si>
  <si>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</si>
  <si>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</si>
  <si>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</si>
  <si>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</si>
  <si>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</si>
  <si>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</si>
  <si>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</si>
  <si>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</si>
  <si>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</si>
  <si>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</si>
  <si>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</si>
  <si>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</si>
  <si>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</si>
  <si>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</si>
  <si>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</si>
  <si>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</si>
  <si>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</si>
  <si>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</si>
  <si>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</si>
  <si>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</si>
  <si>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</si>
  <si>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</si>
  <si>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</si>
  <si>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</si>
  <si>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</si>
  <si>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</si>
  <si>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</si>
  <si>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</si>
  <si>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</si>
  <si>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</si>
  <si>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</si>
  <si>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</si>
  <si>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</si>
  <si>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</si>
  <si>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</si>
  <si>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</si>
  <si>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</si>
  <si>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</si>
  <si>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</si>
  <si>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</si>
  <si>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</si>
  <si>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</si>
  <si>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</si>
  <si>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</si>
  <si>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</si>
  <si>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</si>
  <si>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</si>
  <si>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</si>
  <si>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</si>
  <si>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</si>
  <si>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</si>
  <si>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</si>
  <si>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</si>
  <si>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</si>
  <si>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</si>
  <si>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</si>
  <si>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</si>
  <si>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</si>
  <si>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</si>
  <si>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</si>
  <si>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</si>
  <si>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</si>
  <si>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</si>
  <si>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</si>
  <si>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</si>
  <si>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</si>
  <si>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</si>
  <si>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</si>
  <si>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</si>
  <si>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</si>
  <si>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</si>
  <si>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</si>
  <si>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</si>
  <si>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</si>
  <si>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</si>
  <si>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</si>
  <si>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</si>
  <si>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</si>
  <si>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</si>
  <si>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</si>
  <si>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</si>
  <si>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</si>
  <si>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</si>
  <si>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</si>
  <si>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</si>
  <si>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</si>
  <si>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</si>
  <si>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</si>
  <si>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</si>
  <si>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</si>
  <si>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</si>
  <si>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</si>
  <si>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</si>
  <si>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</si>
  <si>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</si>
  <si>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</si>
  <si>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</si>
  <si>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</si>
  <si>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</si>
  <si>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</si>
  <si>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</si>
  <si>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</si>
  <si>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</si>
  <si>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</si>
  <si>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</si>
  <si>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</si>
  <si>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</si>
  <si>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</si>
  <si>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</si>
  <si>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</si>
  <si>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</si>
  <si>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</si>
  <si>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</si>
  <si>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</si>
  <si>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</si>
  <si>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</si>
  <si>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</si>
  <si>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</si>
  <si>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</si>
  <si>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</si>
  <si>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</si>
  <si>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</si>
  <si>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</si>
  <si>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</si>
  <si>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</si>
  <si>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</si>
  <si>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</si>
  <si>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</si>
  <si>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</si>
  <si>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</si>
  <si>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</si>
  <si>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</si>
  <si>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</si>
  <si>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</si>
  <si>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</si>
  <si>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</si>
  <si>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</si>
  <si>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</si>
  <si>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</si>
  <si>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</si>
  <si>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</si>
  <si>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</si>
  <si>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</si>
  <si>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</si>
  <si>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</si>
  <si>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</si>
  <si>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</si>
  <si>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</si>
  <si>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</si>
  <si>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</si>
  <si>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</si>
  <si>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</si>
  <si>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</si>
  <si>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</si>
  <si>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</si>
  <si>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</si>
  <si>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</si>
  <si>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</si>
  <si>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</si>
  <si>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</si>
  <si>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</si>
  <si>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</si>
  <si>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</si>
  <si>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</si>
  <si>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</si>
  <si>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</si>
  <si>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</si>
  <si>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</si>
  <si>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</si>
  <si>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</si>
  <si>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</si>
  <si>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</si>
  <si>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</si>
  <si>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</si>
  <si>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</si>
  <si>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</si>
  <si>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</si>
  <si>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</si>
  <si>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</si>
  <si>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</si>
  <si>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</si>
  <si>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</si>
  <si>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</si>
  <si>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</si>
  <si>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</si>
  <si>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</si>
  <si>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</si>
  <si>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</si>
  <si>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</si>
  <si>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</si>
  <si>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</si>
  <si>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</si>
  <si>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</si>
  <si>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</si>
  <si>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</si>
  <si>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</si>
  <si>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</si>
  <si>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</si>
  <si>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</si>
  <si>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</si>
  <si>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</si>
  <si>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</si>
  <si>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</si>
  <si>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</si>
  <si>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</si>
  <si>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</si>
  <si>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</si>
  <si>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</si>
  <si>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</si>
  <si>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</si>
  <si>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</si>
  <si>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</si>
  <si>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</si>
  <si>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</si>
  <si>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</si>
  <si>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</si>
  <si>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</si>
  <si>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</si>
  <si>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</si>
  <si>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</si>
  <si>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</si>
  <si>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</si>
  <si>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</si>
  <si>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</si>
  <si>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</si>
  <si>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</si>
  <si>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</si>
  <si>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</si>
  <si>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</si>
  <si>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</si>
  <si>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</si>
  <si>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</si>
  <si>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</si>
  <si>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</si>
  <si>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</si>
  <si>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</si>
  <si>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</si>
  <si>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</si>
  <si>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</si>
  <si>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</si>
  <si>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</si>
  <si>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</si>
  <si>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</si>
  <si>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</si>
  <si>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</si>
  <si>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</si>
  <si>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</si>
  <si>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</si>
  <si>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</si>
  <si>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</si>
  <si>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</si>
  <si>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</si>
  <si>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</si>
  <si>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</si>
  <si>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</si>
  <si>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</si>
  <si>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</si>
  <si>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</si>
  <si>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</si>
  <si>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</si>
  <si>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</si>
  <si>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</si>
  <si>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</si>
  <si>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</si>
  <si>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</si>
  <si>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</si>
  <si>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</si>
  <si>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</si>
  <si>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</si>
  <si>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</si>
  <si>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</si>
  <si>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</si>
  <si>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</si>
  <si>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</si>
  <si>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</si>
  <si>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</si>
  <si>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</si>
  <si>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</si>
  <si>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</si>
  <si>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</si>
  <si>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</si>
  <si>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</si>
  <si>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</si>
  <si>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</si>
  <si>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</si>
  <si>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</si>
  <si>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</si>
  <si>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</si>
  <si>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</si>
  <si>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</si>
  <si>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</si>
  <si>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</si>
  <si>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</si>
  <si>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</si>
  <si>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</si>
  <si>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</si>
  <si>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</si>
  <si>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</si>
  <si>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</si>
  <si>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</si>
  <si>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</si>
  <si>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</si>
  <si>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</si>
  <si>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</si>
  <si>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</si>
  <si>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</si>
  <si>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</si>
  <si>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</si>
  <si>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</si>
  <si>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</si>
  <si>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</si>
  <si>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</si>
  <si>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</si>
  <si>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</si>
  <si>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</si>
  <si>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</si>
  <si>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</si>
  <si>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</si>
  <si>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</si>
  <si>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</si>
  <si>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</si>
  <si>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</si>
  <si>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</si>
  <si>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</si>
  <si>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</si>
  <si>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</si>
  <si>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</si>
  <si>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</si>
  <si>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</si>
  <si>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</si>
  <si>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</si>
  <si>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</si>
  <si>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</si>
  <si>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</si>
  <si>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</si>
  <si>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</si>
  <si>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</si>
  <si>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</si>
  <si>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</si>
  <si>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</si>
  <si>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</si>
  <si>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</si>
  <si>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</si>
  <si>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</si>
  <si>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</si>
  <si>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</si>
  <si>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</si>
  <si>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</si>
  <si>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</si>
  <si>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</si>
  <si>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</si>
  <si>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</si>
  <si>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</si>
  <si>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</si>
  <si>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</si>
  <si>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</si>
  <si>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</si>
  <si>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</si>
  <si>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</si>
  <si>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</si>
  <si>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</si>
  <si>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</si>
  <si>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</si>
  <si>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</si>
  <si>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</si>
  <si>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</si>
  <si>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</si>
  <si>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</si>
  <si>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</si>
  <si>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</si>
  <si>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</si>
  <si>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</si>
  <si>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</si>
  <si>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</si>
  <si>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</si>
  <si>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</si>
  <si>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</si>
  <si>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</si>
  <si>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</si>
  <si>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</si>
  <si>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</si>
  <si>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</si>
  <si>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</si>
  <si>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</si>
  <si>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</si>
  <si>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</si>
  <si>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</si>
  <si>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</si>
  <si>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</si>
  <si>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</si>
  <si>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</si>
  <si>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</si>
  <si>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</si>
  <si>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</si>
  <si>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</si>
  <si>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</si>
  <si>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</si>
  <si>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</si>
  <si>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</si>
  <si>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</si>
  <si>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</si>
  <si>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</si>
  <si>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</si>
  <si>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</si>
  <si>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</si>
  <si>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</si>
  <si>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</si>
  <si>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</si>
  <si>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</si>
  <si>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</si>
  <si>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</si>
  <si>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</si>
  <si>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</si>
  <si>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</si>
  <si>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</si>
  <si>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</si>
  <si>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</si>
  <si>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</si>
  <si>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</si>
  <si>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</si>
  <si>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</si>
  <si>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</si>
  <si>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</si>
  <si>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</si>
  <si>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</si>
  <si>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</si>
  <si>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</si>
  <si>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</si>
  <si>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</si>
  <si>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</si>
  <si>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</si>
  <si>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</si>
  <si>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</si>
  <si>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</si>
  <si>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</si>
  <si>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</si>
  <si>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</si>
  <si>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</si>
  <si>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</si>
  <si>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</si>
  <si>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</si>
  <si>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</si>
  <si>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</si>
  <si>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</si>
  <si>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</si>
  <si>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</si>
  <si>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</si>
  <si>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</si>
  <si>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</si>
  <si>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</si>
  <si>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</si>
  <si>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</si>
  <si>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</si>
  <si>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</si>
  <si>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</si>
  <si>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</si>
  <si>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</si>
  <si>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</si>
  <si>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</si>
  <si>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</si>
  <si>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</si>
  <si>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</si>
  <si>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</si>
  <si>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</si>
  <si>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</si>
  <si>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</si>
  <si>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</si>
  <si>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</si>
  <si>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</si>
  <si>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</si>
  <si>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</si>
  <si>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</si>
  <si>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</si>
  <si>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</si>
  <si>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</si>
  <si>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</si>
  <si>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</si>
  <si>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</si>
  <si>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</si>
  <si>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</si>
  <si>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</si>
  <si>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</si>
  <si>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</si>
  <si>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</si>
  <si>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</si>
  <si>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</si>
  <si>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</si>
  <si>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</si>
  <si>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</si>
  <si>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</si>
  <si>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</si>
  <si>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</si>
  <si>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</si>
  <si>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</si>
  <si>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</si>
  <si>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</si>
  <si>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</si>
  <si>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</si>
  <si>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</si>
  <si>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</si>
  <si>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</si>
  <si>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</si>
  <si>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</si>
  <si>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</si>
  <si>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</si>
  <si>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</si>
  <si>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</si>
  <si>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</si>
  <si>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</si>
  <si>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</si>
  <si>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</si>
  <si>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</si>
  <si>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</si>
  <si>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</si>
  <si>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</si>
  <si>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</si>
  <si>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</si>
  <si>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</si>
  <si>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</si>
  <si>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</si>
  <si>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</si>
  <si>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</si>
  <si>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</si>
  <si>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</si>
  <si>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</si>
  <si>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</si>
  <si>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</si>
  <si>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</si>
  <si>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</si>
  <si>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</si>
  <si>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</si>
  <si>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</si>
  <si>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</si>
  <si>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</si>
  <si>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</si>
  <si>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</si>
  <si>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</si>
  <si>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</si>
  <si>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</si>
  <si>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</si>
  <si>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</si>
  <si>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</si>
  <si>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</si>
  <si>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</si>
  <si>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</si>
  <si>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</si>
  <si>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</si>
  <si>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</si>
  <si>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</si>
  <si>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</si>
  <si>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</si>
  <si>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</si>
  <si>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</si>
  <si>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</si>
  <si>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</si>
  <si>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</si>
  <si>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</si>
  <si>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</si>
  <si>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</si>
  <si>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</si>
  <si>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</si>
  <si>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</si>
  <si>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</si>
  <si>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</si>
  <si>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</si>
  <si>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</si>
  <si>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</si>
  <si>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</si>
  <si>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</si>
  <si>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</si>
  <si>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</si>
  <si>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</si>
  <si>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</si>
  <si>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</si>
  <si>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</si>
  <si>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</si>
  <si>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</si>
  <si>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</si>
  <si>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</si>
  <si>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</si>
  <si>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</si>
  <si>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</si>
  <si>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</si>
  <si>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</si>
  <si>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</si>
  <si>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</si>
  <si>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</si>
  <si>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</si>
  <si>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</si>
  <si>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</si>
  <si>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</si>
  <si>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</si>
  <si>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</si>
  <si>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</si>
  <si>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</si>
  <si>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</si>
  <si>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</si>
  <si>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</si>
  <si>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</si>
  <si>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</si>
  <si>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</si>
  <si>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</si>
  <si>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</si>
  <si>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</si>
  <si>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</si>
  <si>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</si>
  <si>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</si>
  <si>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</si>
  <si>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</si>
  <si>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</si>
  <si>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</si>
  <si>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</si>
  <si>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</si>
  <si>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</si>
  <si>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</si>
  <si>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</si>
  <si>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</si>
  <si>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</si>
  <si>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</si>
  <si>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</si>
  <si>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</si>
  <si>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</si>
  <si>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</si>
  <si>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</si>
  <si>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</si>
  <si>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</si>
  <si>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</si>
  <si>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</si>
  <si>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</si>
  <si>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</si>
  <si>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</si>
  <si>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</si>
  <si>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</si>
  <si>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</si>
  <si>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</si>
  <si>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</si>
  <si>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</si>
  <si>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</si>
  <si>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</si>
  <si>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</si>
  <si>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</si>
  <si>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</si>
  <si>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</si>
  <si>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</si>
  <si>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</si>
  <si>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</si>
  <si>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</si>
  <si>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</si>
  <si>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</si>
  <si>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</si>
  <si>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</si>
  <si>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</si>
  <si>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</si>
  <si>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</si>
  <si>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</si>
  <si>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</si>
  <si>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</si>
  <si>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</si>
  <si>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</si>
  <si>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</si>
  <si>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</si>
  <si>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</si>
  <si>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</si>
  <si>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</si>
  <si>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</si>
  <si>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</si>
  <si>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</si>
  <si>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</si>
  <si>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</si>
  <si>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</si>
  <si>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</si>
  <si>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</si>
  <si>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</si>
  <si>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</si>
  <si>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</si>
  <si>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</si>
  <si>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</si>
  <si>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</si>
  <si>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</si>
  <si>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</si>
  <si>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</si>
  <si>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</si>
  <si>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</si>
  <si>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</si>
  <si>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</si>
  <si>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</si>
  <si>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</si>
  <si>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</si>
  <si>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</si>
  <si>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</si>
  <si>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</si>
  <si>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</si>
  <si>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</si>
  <si>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</si>
  <si>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</si>
  <si>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</si>
  <si>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</si>
  <si>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</si>
  <si>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</si>
  <si>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</si>
  <si>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</si>
  <si>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</si>
  <si>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</si>
  <si>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</si>
  <si>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</si>
  <si>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</si>
  <si>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</si>
  <si>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</si>
  <si>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</si>
  <si>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</si>
  <si>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</si>
  <si>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</si>
  <si>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</si>
  <si>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</si>
  <si>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</si>
  <si>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</si>
  <si>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</si>
  <si>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</si>
  <si>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</si>
  <si>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</si>
  <si>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</si>
  <si>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</si>
  <si>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</si>
  <si>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</si>
  <si>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</si>
  <si>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</si>
  <si>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</si>
  <si>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</si>
  <si>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</si>
  <si>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</si>
  <si>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</si>
  <si>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</si>
  <si>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</si>
  <si>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</si>
  <si>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</si>
  <si>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</si>
  <si>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</si>
  <si>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</si>
  <si>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</si>
  <si>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</si>
  <si>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</si>
  <si>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</si>
  <si>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</si>
  <si>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</si>
  <si>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</si>
  <si>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</si>
  <si>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</si>
  <si>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</si>
  <si>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</si>
  <si>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</si>
  <si>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</si>
  <si>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</si>
  <si>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</si>
  <si>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</si>
  <si>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</si>
  <si>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</si>
  <si>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</si>
  <si>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</si>
  <si>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</si>
  <si>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</si>
  <si>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</si>
  <si>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</si>
  <si>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</si>
  <si>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</si>
  <si>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</si>
  <si>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</si>
  <si>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</si>
  <si>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</si>
  <si>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</si>
  <si>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</si>
  <si>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</si>
  <si>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</si>
  <si>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</si>
  <si>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</si>
  <si>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</si>
  <si>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</si>
  <si>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</si>
  <si>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</si>
  <si>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</si>
  <si>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</si>
  <si>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</si>
  <si>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</si>
  <si>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</si>
  <si>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</si>
  <si>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</si>
  <si>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</si>
  <si>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</si>
  <si>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</si>
  <si>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</si>
  <si>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</si>
  <si>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</si>
  <si>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</si>
  <si>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</si>
  <si>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</si>
  <si>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</si>
  <si>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</si>
  <si>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</si>
  <si>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</si>
  <si>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</si>
  <si>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</si>
  <si>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</si>
  <si>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</si>
  <si>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</si>
  <si>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</si>
  <si>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</si>
  <si>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</si>
  <si>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</si>
  <si>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</si>
  <si>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</si>
  <si>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</si>
  <si>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</si>
  <si>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</si>
  <si>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</si>
  <si>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</si>
  <si>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</si>
  <si>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</si>
  <si>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</si>
  <si>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</si>
  <si>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</si>
  <si>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</si>
  <si>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</si>
  <si>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</si>
  <si>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</si>
  <si>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</si>
  <si>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</si>
  <si>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</si>
  <si>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</si>
  <si>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</si>
  <si>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</si>
  <si>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</si>
  <si>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</si>
  <si>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</si>
  <si>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</si>
  <si>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</si>
  <si>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</si>
  <si>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</si>
  <si>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</si>
  <si>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</si>
  <si>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</si>
  <si>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</si>
  <si>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</si>
  <si>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</si>
  <si>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</si>
  <si>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</si>
  <si>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</si>
  <si>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</si>
  <si>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</si>
  <si>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</si>
  <si>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</si>
  <si>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</si>
  <si>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</si>
  <si>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</si>
  <si>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</si>
  <si>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</si>
  <si>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</si>
  <si>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</si>
  <si>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</si>
  <si>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</si>
  <si>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</si>
  <si>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</si>
  <si>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</si>
  <si>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</si>
  <si>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</si>
  <si>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</si>
  <si>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</si>
  <si>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</si>
  <si>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</si>
  <si>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</si>
  <si>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</si>
  <si>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</si>
  <si>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</si>
  <si>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</si>
  <si>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</si>
  <si>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</si>
  <si>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</si>
  <si>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</si>
  <si>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</si>
  <si>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</si>
  <si>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</si>
  <si>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</si>
  <si>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</si>
  <si>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</si>
  <si>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</si>
  <si>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</si>
  <si>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</si>
  <si>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</si>
  <si>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</si>
  <si>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</si>
  <si>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</si>
  <si>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</si>
  <si>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</si>
  <si>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</si>
  <si>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</si>
  <si>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</si>
  <si>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</si>
  <si>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</si>
  <si>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</si>
  <si>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</si>
  <si>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</si>
  <si>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</si>
  <si>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</si>
  <si>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</si>
  <si>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</si>
  <si>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</si>
  <si>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</si>
  <si>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</si>
  <si>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</si>
  <si>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</si>
  <si>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</si>
  <si>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</si>
  <si>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</si>
  <si>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</si>
  <si>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</si>
  <si>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</si>
  <si>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</si>
  <si>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</si>
  <si>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</si>
  <si>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</si>
  <si>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</si>
  <si>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</si>
  <si>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</si>
  <si>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</si>
  <si>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</si>
  <si>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</si>
  <si>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</si>
  <si>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</si>
  <si>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</si>
  <si>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</si>
  <si>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</si>
  <si>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</si>
  <si>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</si>
  <si>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</si>
  <si>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</si>
  <si>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</si>
  <si>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</si>
  <si>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</si>
  <si>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</si>
  <si>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</si>
  <si>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</si>
  <si>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</si>
  <si>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</si>
  <si>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</si>
  <si>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</si>
  <si>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</si>
  <si>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</si>
  <si>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</si>
  <si>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</si>
  <si>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</si>
  <si>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</si>
  <si>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</si>
  <si>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</si>
  <si>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</si>
  <si>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</si>
  <si>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</si>
  <si>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</si>
  <si>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</si>
  <si>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</si>
  <si>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</si>
  <si>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</si>
  <si>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</si>
  <si>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</si>
  <si>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</si>
  <si>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</si>
  <si>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</si>
  <si>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</si>
  <si>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</si>
  <si>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</si>
  <si>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</si>
  <si>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</si>
  <si>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</si>
  <si>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</si>
  <si>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</si>
  <si>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</si>
  <si>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</si>
  <si>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</si>
  <si>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</si>
  <si>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</si>
  <si>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</si>
  <si>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</si>
  <si>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</si>
  <si>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</si>
  <si>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</si>
  <si>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</si>
  <si>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</si>
  <si>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</si>
  <si>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</si>
  <si>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</si>
  <si>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</si>
  <si>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</si>
  <si>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</si>
  <si>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</si>
  <si>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</si>
  <si>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</si>
  <si>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</si>
  <si>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</si>
  <si>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</si>
  <si>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</si>
  <si>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</si>
  <si>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</si>
  <si>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</si>
  <si>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</si>
  <si>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</si>
  <si>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</si>
  <si>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</si>
  <si>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</si>
  <si>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</si>
  <si>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</si>
  <si>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</si>
  <si>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</si>
  <si>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</si>
  <si>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</si>
  <si>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</si>
  <si>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</si>
  <si>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</si>
  <si>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</si>
  <si>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</si>
  <si>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</si>
  <si>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</si>
  <si>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</si>
  <si>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</si>
  <si>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</si>
  <si>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</si>
  <si>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</si>
  <si>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</si>
  <si>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</si>
  <si>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</si>
  <si>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</si>
  <si>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</si>
  <si>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</si>
  <si>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</si>
  <si>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</si>
  <si>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</si>
  <si>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</si>
  <si>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</si>
  <si>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</si>
  <si>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</si>
  <si>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</si>
  <si>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</si>
  <si>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</si>
  <si>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</si>
  <si>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</si>
  <si>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</si>
  <si>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</si>
  <si>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</si>
  <si>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</si>
  <si>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</si>
  <si>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</si>
  <si>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</si>
  <si>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</si>
  <si>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</si>
  <si>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</si>
  <si>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</si>
  <si>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</si>
  <si>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</si>
  <si>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</si>
  <si>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</si>
  <si>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</si>
  <si>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</si>
  <si>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</si>
  <si>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</si>
  <si>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</si>
  <si>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</si>
  <si>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</si>
  <si>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</si>
  <si>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</si>
  <si>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</si>
  <si>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</si>
  <si>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</si>
  <si>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</si>
  <si>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</si>
  <si>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</si>
  <si>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</si>
  <si>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</si>
  <si>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</si>
  <si>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</si>
  <si>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</si>
  <si>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</si>
  <si>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</si>
  <si>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</si>
  <si>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</si>
  <si>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</si>
  <si>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</si>
  <si>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</si>
  <si>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</si>
  <si>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</si>
  <si>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</si>
  <si>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</si>
  <si>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</si>
  <si>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</si>
  <si>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</si>
  <si>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</si>
  <si>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</si>
  <si>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</si>
  <si>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</si>
  <si>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</si>
  <si>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</si>
  <si>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</si>
  <si>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</si>
  <si>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</si>
  <si>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</si>
  <si>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</si>
  <si>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</si>
  <si>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</si>
  <si>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</si>
  <si>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</si>
  <si>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</si>
  <si>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</si>
  <si>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</si>
  <si>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</si>
  <si>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</si>
  <si>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</si>
  <si>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</si>
  <si>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</si>
  <si>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</si>
  <si>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</si>
  <si>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</si>
  <si>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</si>
  <si>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</si>
  <si>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</si>
  <si>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</si>
  <si>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</si>
  <si>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</si>
  <si>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</si>
  <si>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</si>
  <si>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</si>
  <si>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</si>
  <si>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</si>
  <si>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</si>
  <si>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</si>
  <si>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</si>
  <si>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</si>
  <si>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</si>
  <si>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</si>
  <si>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</si>
  <si>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</si>
  <si>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</si>
  <si>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</si>
  <si>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</si>
  <si>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</si>
  <si>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</si>
  <si>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</si>
  <si>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</si>
  <si>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</si>
  <si>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</si>
  <si>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</si>
  <si>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</si>
  <si>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</si>
  <si>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</si>
  <si>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</si>
  <si>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</si>
  <si>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</si>
  <si>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</si>
  <si>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</si>
  <si>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</si>
  <si>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</si>
  <si>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</si>
  <si>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</si>
  <si>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</si>
  <si>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</si>
  <si>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</si>
  <si>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</si>
  <si>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</si>
  <si>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</si>
  <si>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</si>
  <si>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</si>
  <si>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</si>
  <si>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</si>
  <si>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</si>
  <si>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</si>
  <si>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</si>
  <si>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</si>
  <si>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</si>
  <si>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</si>
  <si>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</si>
  <si>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</si>
  <si>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</si>
  <si>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</si>
  <si>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</si>
  <si>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</si>
  <si>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</si>
  <si>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</si>
  <si>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</si>
  <si>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</si>
  <si>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</si>
  <si>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</si>
  <si>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</si>
  <si>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</si>
  <si>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</si>
  <si>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</si>
  <si>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</si>
  <si>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</si>
  <si>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</si>
  <si>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</si>
  <si>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</si>
  <si>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</si>
  <si>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</si>
  <si>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</si>
  <si>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</si>
  <si>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</si>
  <si>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</si>
  <si>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</si>
  <si>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</si>
  <si>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</si>
  <si>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</si>
  <si>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</si>
  <si>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</si>
  <si>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</si>
  <si>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</si>
  <si>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</si>
  <si>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</si>
  <si>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</si>
  <si>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</si>
  <si>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</si>
  <si>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</si>
  <si>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</si>
  <si>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</si>
  <si>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</si>
  <si>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</si>
  <si>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</si>
  <si>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</si>
  <si>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</si>
  <si>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</si>
  <si>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</si>
  <si>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</si>
  <si>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</si>
  <si>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</si>
  <si>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</si>
  <si>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</si>
  <si>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</si>
  <si>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</si>
  <si>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</si>
  <si>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</si>
  <si>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</si>
  <si>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</si>
  <si>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</si>
  <si>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</si>
  <si>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</si>
  <si>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</si>
  <si>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</si>
  <si>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</si>
  <si>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</si>
  <si>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</si>
  <si>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</si>
  <si>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</si>
  <si>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</si>
  <si>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</si>
  <si>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</si>
  <si>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</si>
  <si>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</si>
  <si>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</si>
  <si>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</si>
  <si>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</si>
  <si>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</si>
  <si>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</si>
  <si>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</si>
  <si>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</si>
  <si>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</si>
  <si>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</si>
  <si>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</si>
  <si>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</si>
  <si>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</si>
  <si>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</si>
  <si>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</si>
  <si>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</si>
  <si>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</si>
  <si>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</si>
  <si>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</si>
  <si>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</si>
  <si>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</si>
  <si>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</si>
  <si>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</si>
  <si>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</si>
  <si>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</si>
  <si>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</si>
  <si>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</si>
  <si>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</si>
  <si>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</si>
  <si>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</si>
  <si>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</si>
  <si>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</si>
  <si>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</si>
  <si>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</si>
  <si>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</si>
  <si>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</si>
  <si>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</si>
  <si>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</si>
  <si>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</si>
  <si>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</si>
  <si>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</si>
  <si>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</si>
  <si>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</si>
  <si>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</si>
  <si>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</si>
  <si>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</si>
  <si>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</si>
  <si>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</si>
  <si>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</si>
  <si>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</si>
  <si>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</si>
  <si>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</si>
  <si>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</si>
  <si>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</si>
  <si>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</si>
  <si>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</si>
  <si>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</si>
  <si>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</si>
  <si>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</si>
  <si>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</si>
  <si>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</si>
  <si>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</si>
  <si>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</si>
  <si>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</si>
  <si>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</si>
  <si>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</si>
  <si>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</si>
  <si>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</si>
  <si>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</si>
  <si>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</si>
  <si>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</si>
  <si>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</si>
  <si>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</si>
  <si>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</si>
  <si>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</si>
  <si>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</si>
  <si>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</si>
  <si>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</si>
  <si>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</si>
  <si>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</si>
  <si>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</si>
  <si>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</si>
  <si>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</si>
  <si>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</si>
  <si>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</si>
  <si>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</si>
  <si>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</si>
  <si>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</si>
  <si>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</si>
  <si>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</si>
  <si>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</si>
  <si>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</si>
  <si>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</si>
  <si>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</si>
  <si>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</si>
  <si>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</si>
  <si>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</si>
  <si>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</si>
  <si>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</si>
  <si>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</si>
  <si>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</si>
  <si>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</si>
  <si>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</si>
  <si>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</si>
  <si>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</si>
  <si>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</si>
  <si>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</si>
  <si>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</si>
  <si>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</si>
  <si>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</si>
  <si>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</si>
  <si>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</si>
  <si>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</si>
  <si>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</si>
  <si>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</si>
  <si>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</si>
  <si>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</si>
  <si>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</si>
  <si>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</si>
  <si>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</si>
  <si>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</si>
  <si>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</si>
  <si>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</si>
  <si>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</si>
  <si>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</si>
  <si>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</si>
  <si>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</si>
  <si>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</si>
  <si>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</si>
  <si>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</si>
  <si>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</si>
  <si>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</si>
  <si>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</si>
  <si>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</si>
  <si>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</si>
  <si>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</si>
  <si>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</si>
  <si>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</si>
  <si>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</si>
  <si>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</si>
  <si>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</si>
  <si>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</si>
  <si>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</si>
  <si>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</si>
  <si>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</si>
  <si>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</si>
  <si>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</si>
  <si>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</si>
  <si>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</si>
  <si>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</si>
  <si>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</si>
  <si>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</si>
  <si>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</si>
  <si>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</si>
  <si>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</si>
  <si>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</si>
  <si>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</si>
  <si>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</si>
  <si>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</si>
  <si>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</si>
  <si>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</si>
  <si>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</si>
  <si>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</si>
  <si>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</si>
  <si>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</si>
  <si>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</si>
  <si>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</si>
  <si>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</si>
  <si>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</si>
  <si>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</si>
  <si>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</si>
  <si>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</si>
  <si>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</si>
  <si>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</si>
  <si>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</si>
  <si>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</si>
  <si>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</si>
  <si>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</si>
  <si>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</si>
  <si>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</si>
  <si>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</si>
  <si>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</si>
  <si>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</si>
  <si>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</si>
  <si>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</si>
  <si>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</si>
  <si>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</si>
  <si>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</si>
  <si>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</si>
  <si>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</si>
  <si>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</si>
  <si>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</si>
  <si>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</si>
  <si>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</si>
  <si>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</si>
  <si>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</si>
  <si>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</si>
  <si>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</si>
  <si>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</si>
  <si>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</si>
  <si>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</si>
  <si>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</si>
  <si>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</si>
  <si>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</si>
  <si>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</si>
  <si>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</si>
  <si>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</si>
  <si>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</si>
  <si>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</si>
  <si>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</si>
  <si>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</si>
  <si>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</si>
  <si>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</si>
  <si>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</si>
  <si>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</si>
  <si>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</si>
  <si>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</si>
  <si>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</si>
  <si>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</si>
  <si>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</si>
  <si>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</si>
  <si>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</si>
  <si>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</si>
  <si>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</si>
  <si>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</si>
  <si>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</si>
  <si>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</si>
  <si>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</si>
  <si>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</si>
  <si>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</si>
  <si>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</si>
  <si>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</si>
  <si>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</si>
  <si>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</si>
  <si>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</si>
  <si>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</si>
  <si>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</si>
  <si>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</si>
  <si>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</si>
  <si>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</si>
  <si>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</si>
  <si>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</si>
  <si>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</si>
  <si>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</si>
  <si>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</si>
  <si>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</si>
  <si>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</si>
  <si>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</si>
  <si>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</si>
  <si>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</si>
  <si>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</si>
  <si>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</si>
  <si>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</si>
  <si>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</si>
  <si>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</si>
  <si>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</si>
  <si>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</si>
  <si>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</si>
  <si>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</si>
  <si>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</si>
  <si>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</si>
  <si>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</si>
  <si>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</si>
  <si>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</si>
  <si>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</si>
  <si>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</si>
  <si>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</si>
  <si>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</si>
  <si>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</si>
  <si>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</si>
  <si>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</si>
  <si>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</si>
  <si>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</si>
  <si>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</si>
  <si>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</si>
  <si>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</si>
  <si>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</si>
  <si>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</si>
  <si>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</si>
  <si>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</si>
  <si>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</si>
  <si>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</si>
  <si>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</si>
  <si>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</si>
  <si>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</si>
  <si>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</si>
  <si>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</si>
  <si>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</si>
  <si>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</si>
  <si>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</si>
  <si>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</si>
  <si>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</si>
  <si>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</si>
  <si>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</si>
  <si>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</si>
  <si>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</si>
  <si>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</si>
  <si>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</si>
  <si>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</si>
  <si>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</si>
  <si>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</si>
  <si>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</si>
  <si>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</si>
  <si>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</si>
  <si>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</si>
  <si>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</si>
  <si>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</si>
  <si>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</si>
  <si>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</si>
  <si>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</si>
  <si>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</si>
  <si>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</si>
  <si>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</si>
  <si>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</si>
  <si>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</si>
  <si>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</si>
  <si>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</si>
  <si>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</si>
  <si>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</si>
  <si>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</si>
  <si>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</si>
  <si>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</si>
  <si>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</si>
  <si>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</si>
  <si>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</si>
  <si>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</si>
  <si>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</si>
  <si>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</si>
  <si>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</si>
  <si>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</si>
  <si>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</si>
  <si>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</si>
  <si>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</si>
  <si>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</si>
  <si>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</si>
  <si>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</si>
  <si>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</si>
  <si>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</si>
  <si>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</si>
  <si>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</si>
  <si>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</si>
  <si>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</si>
  <si>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</si>
  <si>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</si>
  <si>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</si>
  <si>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</si>
  <si>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</si>
  <si>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</si>
  <si>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</si>
  <si>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</si>
  <si>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</si>
  <si>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</si>
  <si>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</si>
  <si>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</si>
  <si>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</si>
  <si>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</si>
  <si>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</si>
  <si>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</si>
  <si>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</si>
  <si>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</si>
  <si>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</si>
  <si>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</si>
  <si>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</si>
  <si>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</si>
  <si>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</si>
  <si>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</si>
  <si>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</si>
  <si>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</si>
  <si>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</si>
  <si>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</si>
  <si>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</si>
  <si>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</si>
  <si>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</si>
  <si>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</si>
  <si>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</si>
  <si>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</si>
  <si>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</si>
  <si>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</si>
  <si>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</si>
  <si>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</si>
  <si>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</si>
  <si>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</si>
  <si>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</si>
  <si>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</si>
  <si>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</si>
  <si>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</si>
  <si>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</si>
  <si>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</si>
  <si>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</si>
  <si>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</si>
  <si>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</si>
  <si>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</si>
  <si>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</si>
  <si>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</si>
  <si>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</si>
  <si>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</si>
  <si>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</si>
  <si>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</si>
  <si>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</si>
  <si>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</si>
  <si>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</si>
  <si>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</si>
  <si>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</si>
  <si>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</si>
  <si>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</si>
  <si>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</si>
  <si>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</si>
  <si>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</si>
  <si>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</si>
  <si>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</si>
  <si>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</si>
  <si>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</si>
  <si>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</si>
  <si>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</si>
  <si>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</si>
  <si>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</si>
  <si>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</si>
  <si>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</si>
  <si>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</si>
  <si>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</si>
  <si>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</si>
  <si>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</si>
  <si>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</si>
  <si>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</si>
  <si>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</si>
  <si>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</si>
  <si>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</si>
  <si>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</si>
  <si>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</si>
  <si>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</si>
  <si>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</si>
  <si>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</si>
  <si>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</si>
  <si>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</si>
  <si>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</si>
  <si>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</si>
  <si>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</si>
  <si>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</si>
  <si>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2022 y al 30 de junio de 2023 (b)</t>
  </si>
  <si>
    <t>Del 1 de enero al 30 de junio de 2023 (b)</t>
  </si>
  <si>
    <t xml:space="preserve">JUNTA MUNICIPAL DE AGUA POTABLE Y ALCANTARILLADO DE SAN FELIPE, GTO.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</si>
</sst>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#,##0.00_ ;\-#,##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165" fontId="1" fillId="0" borderId="13" xfId="1" applyNumberFormat="1" applyFont="1" applyFill="1" applyBorder="1" applyAlignment="1" applyProtection="1">
      <alignment horizontal="right" vertical="center"/>
      <protection locked="0"/>
    </xf>
    <xf numFmtId="165" fontId="0" fillId="0" borderId="13" xfId="1" applyNumberFormat="1" applyFont="1" applyFill="1" applyBorder="1" applyAlignment="1" applyProtection="1">
      <alignment horizontal="right" vertical="center"/>
      <protection locked="0"/>
    </xf>
    <xf numFmtId="165" fontId="15" fillId="0" borderId="13" xfId="1" applyNumberFormat="1" applyFont="1" applyFill="1" applyBorder="1" applyAlignment="1" applyProtection="1">
      <alignment horizontal="right" vertical="center"/>
      <protection locked="0"/>
    </xf>
    <xf numFmtId="165" fontId="1" fillId="0" borderId="13" xfId="1" applyNumberFormat="1" applyFont="1" applyFill="1" applyBorder="1" applyAlignment="1" applyProtection="1">
      <alignment horizontal="right" vertical="center"/>
      <protection locked="0"/>
    </xf>
    <xf numFmtId="165" fontId="1" fillId="0" borderId="13" xfId="1" applyNumberFormat="1" applyFont="1" applyFill="1" applyBorder="1" applyAlignment="1" applyProtection="1">
      <alignment horizontal="right" vertical="center"/>
      <protection locked="0"/>
    </xf>
    <xf numFmtId="165" fontId="1" fillId="0" borderId="13" xfId="1" applyNumberFormat="1" applyFont="1" applyFill="1" applyBorder="1" applyAlignment="1" applyProtection="1">
      <alignment horizontal="right" vertical="center"/>
      <protection locked="0"/>
    </xf>
    <xf numFmtId="165" fontId="0" fillId="0" borderId="13" xfId="1" applyNumberFormat="1" applyFont="1" applyFill="1" applyBorder="1" applyAlignment="1" applyProtection="1">
      <alignment horizontal="right" vertical="center"/>
      <protection locked="0"/>
    </xf>
    <xf numFmtId="165" fontId="0" fillId="0" borderId="13" xfId="1" applyNumberFormat="1" applyFont="1" applyFill="1" applyBorder="1" applyAlignment="1" applyProtection="1">
      <alignment horizontal="right" vertical="center"/>
      <protection locked="0"/>
    </xf>
    <xf numFmtId="165" fontId="0" fillId="0" borderId="13" xfId="1" applyNumberFormat="1" applyFont="1" applyFill="1" applyBorder="1" applyAlignment="1" applyProtection="1">
      <alignment vertical="center"/>
      <protection locked="0"/>
    </xf>
    <xf numFmtId="165" fontId="0" fillId="0" borderId="13" xfId="1" applyNumberFormat="1" applyFont="1" applyFill="1" applyBorder="1" applyAlignment="1" applyProtection="1">
      <alignment vertical="center"/>
      <protection locked="0"/>
    </xf>
    <xf numFmtId="165" fontId="0" fillId="0" borderId="13" xfId="1" applyNumberFormat="1" applyFont="1" applyFill="1" applyBorder="1" applyAlignment="1" applyProtection="1">
      <alignment vertical="center"/>
      <protection locked="0"/>
    </xf>
    <xf numFmtId="165" fontId="0" fillId="0" borderId="13" xfId="1" applyNumberFormat="1" applyFont="1" applyFill="1" applyBorder="1" applyAlignment="1" applyProtection="1">
      <alignment vertical="center"/>
      <protection locked="0"/>
    </xf>
    <xf numFmtId="165" fontId="0" fillId="0" borderId="13" xfId="1" applyNumberFormat="1" applyFont="1" applyFill="1" applyBorder="1" applyAlignment="1" applyProtection="1">
      <alignment vertical="center"/>
      <protection locked="0"/>
    </xf>
    <xf numFmtId="165" fontId="0" fillId="0" borderId="13" xfId="1" applyNumberFormat="1" applyFont="1" applyFill="1" applyBorder="1" applyAlignment="1" applyProtection="1">
      <alignment vertical="center"/>
      <protection locked="0"/>
    </xf>
    <xf numFmtId="165" fontId="0" fillId="0" borderId="13" xfId="1" applyNumberFormat="1" applyFont="1" applyFill="1" applyBorder="1" applyAlignment="1" applyProtection="1">
      <alignment vertical="center"/>
      <protection locked="0"/>
    </xf>
    <xf numFmtId="165" fontId="0" fillId="0" borderId="13" xfId="1" applyNumberFormat="1" applyFont="1" applyFill="1" applyBorder="1" applyAlignment="1" applyProtection="1">
      <alignment vertical="center"/>
      <protection locked="0"/>
    </xf>
    <xf numFmtId="165" fontId="0" fillId="0" borderId="13" xfId="1" applyNumberFormat="1" applyFont="1" applyFill="1" applyBorder="1" applyAlignment="1" applyProtection="1">
      <alignment vertical="center"/>
      <protection locked="0"/>
    </xf>
    <xf numFmtId="165" fontId="0" fillId="0" borderId="13" xfId="1" applyNumberFormat="1" applyFont="1" applyFill="1" applyBorder="1" applyAlignment="1" applyProtection="1">
      <alignment vertical="center"/>
      <protection locked="0"/>
    </xf>
    <xf numFmtId="4" fontId="0" fillId="0" borderId="13" xfId="1" applyNumberFormat="1" applyFont="1" applyFill="1" applyBorder="1" applyProtection="1">
      <protection locked="0"/>
    </xf>
    <xf numFmtId="4" fontId="15" fillId="0" borderId="13" xfId="1" applyNumberFormat="1" applyFont="1" applyFill="1" applyBorder="1" applyProtection="1">
      <protection locked="0"/>
    </xf>
    <xf numFmtId="4" fontId="15" fillId="0" borderId="13" xfId="1" applyNumberFormat="1" applyFont="1" applyFill="1" applyBorder="1" applyProtection="1">
      <protection locked="0"/>
    </xf>
    <xf numFmtId="4" fontId="15" fillId="0" borderId="13" xfId="1" applyNumberFormat="1" applyFont="1" applyFill="1" applyBorder="1" applyProtection="1">
      <protection locked="0"/>
    </xf>
    <xf numFmtId="4" fontId="15" fillId="0" borderId="13" xfId="1" applyNumberFormat="1" applyFont="1" applyFill="1" applyBorder="1" applyAlignment="1" applyProtection="1">
      <alignment vertical="center"/>
      <protection locked="0"/>
    </xf>
    <xf numFmtId="4" fontId="15" fillId="0" borderId="13" xfId="1" applyNumberFormat="1" applyFont="1" applyFill="1" applyBorder="1" applyAlignment="1" applyProtection="1">
      <alignment vertical="center"/>
      <protection locked="0"/>
    </xf>
    <xf numFmtId="4" fontId="15" fillId="0" borderId="13" xfId="1" applyNumberFormat="1" applyFont="1" applyFill="1" applyBorder="1" applyAlignment="1" applyProtection="1">
      <alignment vertical="center"/>
      <protection locked="0"/>
    </xf>
    <xf numFmtId="4" fontId="15" fillId="0" borderId="13" xfId="1" applyNumberFormat="1" applyFont="1" applyFill="1" applyBorder="1" applyAlignment="1" applyProtection="1">
      <alignment vertical="center"/>
      <protection locked="0"/>
    </xf>
    <xf numFmtId="4" fontId="15" fillId="0" borderId="13" xfId="1" applyNumberFormat="1" applyFont="1" applyFill="1" applyBorder="1" applyAlignment="1" applyProtection="1">
      <alignment vertical="center"/>
      <protection locked="0"/>
    </xf>
    <xf numFmtId="4" fontId="15" fillId="0" borderId="13" xfId="1" applyNumberFormat="1" applyFont="1" applyFill="1" applyBorder="1" applyAlignment="1" applyProtection="1">
      <alignment vertical="center"/>
      <protection locked="0"/>
    </xf>
    <xf numFmtId="4" fontId="15" fillId="0" borderId="13" xfId="1" applyNumberFormat="1" applyFont="1" applyFill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0" fillId="0" borderId="13" xfId="2" applyNumberFormat="1" applyFont="1" applyFill="1" applyBorder="1" applyAlignment="1" applyProtection="1">
      <alignment vertical="center"/>
      <protection locked="0"/>
    </xf>
    <xf numFmtId="4" fontId="0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0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0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0" fillId="0" borderId="13" xfId="2" applyNumberFormat="1" applyFont="1" applyFill="1" applyBorder="1" applyAlignment="1" applyProtection="1">
      <alignment vertical="center"/>
      <protection locked="0"/>
    </xf>
    <xf numFmtId="4" fontId="0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0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0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1" fillId="0" borderId="13" xfId="2" applyNumberFormat="1" applyFont="1" applyFill="1" applyBorder="1" applyAlignment="1" applyProtection="1">
      <alignment vertical="center"/>
      <protection locked="0"/>
    </xf>
    <xf numFmtId="4" fontId="0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0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0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4" fontId="1" fillId="0" borderId="13" xfId="2" applyNumberFormat="1" applyFont="1" applyFill="1" applyBorder="1" applyAlignment="1" applyProtection="1">
      <alignment vertical="center"/>
      <protection locked="0"/>
    </xf>
    <xf numFmtId="4" fontId="1" fillId="0" borderId="13" xfId="2" applyNumberFormat="1" applyFont="1" applyFill="1" applyBorder="1" applyAlignment="1" applyProtection="1">
      <alignment vertical="center"/>
      <protection locked="0"/>
    </xf>
    <xf numFmtId="4" fontId="15" fillId="0" borderId="13" xfId="2" applyNumberFormat="1" applyFont="1" applyFill="1" applyBorder="1" applyAlignment="1" applyProtection="1">
      <alignment vertical="center"/>
      <protection locked="0"/>
    </xf>
    <xf numFmtId="165" fontId="1" fillId="4" borderId="13" xfId="0" applyNumberFormat="1" applyFont="1" applyFill="1" applyBorder="1" applyAlignment="1" applyProtection="1">
      <alignment vertical="center"/>
      <protection locked="0"/>
    </xf>
    <xf numFmtId="165" fontId="1" fillId="0" borderId="13" xfId="0" applyNumberFormat="1" applyFont="1" applyFill="1" applyBorder="1" applyAlignment="1" applyProtection="1">
      <alignment vertical="center"/>
      <protection locked="0"/>
    </xf>
    <xf numFmtId="165" fontId="0" fillId="0" borderId="8" xfId="2" applyNumberFormat="1" applyFont="1" applyFill="1" applyBorder="1" applyAlignment="1" applyProtection="1">
      <alignment horizontal="right" vertical="center"/>
      <protection locked="0"/>
    </xf>
    <xf numFmtId="165" fontId="0" fillId="0" borderId="8" xfId="2" applyNumberFormat="1" applyFont="1" applyFill="1" applyBorder="1" applyAlignment="1" applyProtection="1">
      <alignment horizontal="right"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1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1" fillId="0" borderId="12" xfId="0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1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0" fillId="4" borderId="13" xfId="2" applyNumberFormat="1" applyFont="1" applyFill="1" applyBorder="1" applyAlignment="1" applyProtection="1">
      <alignment vertical="center"/>
      <protection locked="0"/>
    </xf>
    <xf numFmtId="165" fontId="15" fillId="4" borderId="13" xfId="2" applyNumberFormat="1" applyFont="1" applyFill="1" applyBorder="1" applyAlignment="1" applyProtection="1">
      <alignment vertical="center"/>
      <protection locked="0"/>
    </xf>
    <xf numFmtId="165" fontId="0" fillId="0" borderId="13" xfId="0" applyNumberFormat="1" applyFill="1" applyBorder="1" applyAlignment="1" applyProtection="1">
      <alignment vertical="center"/>
      <protection locked="0"/>
    </xf>
    <xf numFmtId="165" fontId="0" fillId="0" borderId="13" xfId="2" applyNumberFormat="1" applyFont="1" applyFill="1" applyBorder="1" applyAlignment="1" applyProtection="1">
      <alignment vertical="center"/>
      <protection locked="0"/>
    </xf>
    <xf numFmtId="165" fontId="15" fillId="0" borderId="13" xfId="2" applyNumberFormat="1" applyFont="1" applyFill="1" applyBorder="1" applyAlignment="1" applyProtection="1">
      <alignment vertical="center"/>
      <protection locked="0"/>
    </xf>
    <xf numFmtId="4" fontId="1" fillId="0" borderId="8" xfId="0" applyNumberFormat="1" applyFont="1" applyFill="1" applyBorder="1" applyAlignment="1" applyProtection="1">
      <alignment horizontal="right" vertical="center"/>
      <protection locked="0"/>
    </xf>
    <xf numFmtId="165" fontId="1" fillId="0" borderId="8" xfId="0" applyNumberFormat="1" applyFont="1" applyFill="1" applyBorder="1" applyAlignment="1" applyProtection="1">
      <alignment horizontal="right" vertical="center"/>
      <protection locked="0"/>
    </xf>
    <xf numFmtId="165" fontId="0" fillId="0" borderId="13" xfId="5" applyNumberFormat="1" applyFont="1" applyFill="1" applyBorder="1" applyAlignment="1" applyProtection="1">
      <alignment vertical="center"/>
      <protection locked="0"/>
    </xf>
    <xf numFmtId="165" fontId="0" fillId="0" borderId="13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 wrapText="1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5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5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5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5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5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15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15" fillId="0" borderId="8" xfId="5" applyNumberFormat="1" applyFont="1" applyFill="1" applyBorder="1" applyAlignment="1" applyProtection="1">
      <alignment horizontal="right"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15" fillId="0" borderId="8" xfId="5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0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0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0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0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0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4" fontId="15" fillId="0" borderId="13" xfId="6" applyNumberFormat="1" applyFon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7">
    <cellStyle name="Millares 2" xfId="1"/>
    <cellStyle name="Millares 2 2" xfId="5"/>
    <cellStyle name="Millares 3" xfId="2"/>
    <cellStyle name="Millares 4" xfId="6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152400</xdr:colOff>
          <xdr:row>4</xdr:row>
          <xdr:rowOff>323850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152400</xdr:colOff>
          <xdr:row>7</xdr:row>
          <xdr:rowOff>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152400</xdr:colOff>
          <xdr:row>10</xdr:row>
          <xdr:rowOff>323850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152400</xdr:colOff>
          <xdr:row>8</xdr:row>
          <xdr:rowOff>323850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2" t="s">
        <v>829</v>
      </c>
      <c r="B1" s="303"/>
      <c r="C1" s="303"/>
      <c r="D1" s="303"/>
      <c r="E1" s="304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792</v>
      </c>
      <c r="C3" s="305" t="s">
        <v>3304</v>
      </c>
      <c r="D3" s="305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795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796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793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152400</xdr:colOff>
                <xdr:row>8</xdr:row>
                <xdr:rowOff>323850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152400</xdr:colOff>
                <xdr:row>10</xdr:row>
                <xdr:rowOff>323850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152400</xdr:colOff>
                <xdr:row>7</xdr:row>
                <xdr:rowOff>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152400</xdr:colOff>
                <xdr:row>4</xdr:row>
                <xdr:rowOff>323850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2" zoomScaleNormal="100" workbookViewId="0">
      <selection activeCell="D41" sqref="D41:D4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87" customFormat="1" ht="37.5" customHeight="1" x14ac:dyDescent="0.25">
      <c r="A1" s="318" t="s">
        <v>542</v>
      </c>
      <c r="B1" s="318"/>
      <c r="C1" s="318"/>
      <c r="D1" s="318"/>
      <c r="E1" s="107"/>
      <c r="F1" s="107"/>
      <c r="G1" s="107"/>
      <c r="H1" s="107"/>
      <c r="I1" s="107"/>
      <c r="J1" s="107"/>
      <c r="K1" s="107"/>
    </row>
    <row r="2" spans="1:11" x14ac:dyDescent="0.25">
      <c r="A2" s="306" t="str">
        <f>ENTE_PUBLICO_A</f>
        <v>JUNTA MUNICIPAL DE AGUA POTABLE Y ALCANTARILLADO DE SAN FELIPE, GTO., Gobierno del Estado de Guanajuato (a)</v>
      </c>
      <c r="B2" s="307"/>
      <c r="C2" s="307"/>
      <c r="D2" s="308"/>
    </row>
    <row r="3" spans="1:11" x14ac:dyDescent="0.25">
      <c r="A3" s="309" t="s">
        <v>166</v>
      </c>
      <c r="B3" s="310"/>
      <c r="C3" s="310"/>
      <c r="D3" s="311"/>
    </row>
    <row r="4" spans="1:11" x14ac:dyDescent="0.25">
      <c r="A4" s="312" t="str">
        <f>TRIMESTRE</f>
        <v>Del 1 de enero al 30 de junio de 2023 (b)</v>
      </c>
      <c r="B4" s="313"/>
      <c r="C4" s="313"/>
      <c r="D4" s="314"/>
    </row>
    <row r="5" spans="1:11" x14ac:dyDescent="0.25">
      <c r="A5" s="315" t="s">
        <v>118</v>
      </c>
      <c r="B5" s="316"/>
      <c r="C5" s="316"/>
      <c r="D5" s="317"/>
    </row>
    <row r="6" spans="1:11" x14ac:dyDescent="0.25"/>
    <row r="7" spans="1:11" ht="39" customHeight="1" x14ac:dyDescent="0.25">
      <c r="A7" s="112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47519533.899999999</v>
      </c>
      <c r="C8" s="40">
        <f t="shared" ref="C8:D8" si="0">SUM(C9:C11)</f>
        <v>24730755.550000001</v>
      </c>
      <c r="D8" s="40">
        <f t="shared" si="0"/>
        <v>26147795.460000001</v>
      </c>
    </row>
    <row r="9" spans="1:11" x14ac:dyDescent="0.25">
      <c r="A9" s="53" t="s">
        <v>169</v>
      </c>
      <c r="B9" s="163">
        <v>47519533.899999999</v>
      </c>
      <c r="C9" s="163">
        <v>24730755.550000001</v>
      </c>
      <c r="D9" s="163">
        <v>26147795.460000001</v>
      </c>
    </row>
    <row r="10" spans="1:11" x14ac:dyDescent="0.25">
      <c r="A10" s="53" t="s">
        <v>170</v>
      </c>
      <c r="B10" s="163">
        <v>0</v>
      </c>
      <c r="C10" s="163">
        <v>0</v>
      </c>
      <c r="D10" s="163">
        <v>0</v>
      </c>
    </row>
    <row r="11" spans="1:11" x14ac:dyDescent="0.25">
      <c r="A11" s="53" t="s">
        <v>171</v>
      </c>
      <c r="B11" s="162">
        <v>0</v>
      </c>
      <c r="C11" s="162">
        <v>0</v>
      </c>
      <c r="D11" s="162">
        <v>0</v>
      </c>
    </row>
    <row r="12" spans="1:11" x14ac:dyDescent="0.25">
      <c r="A12" s="91"/>
      <c r="B12" s="12"/>
      <c r="C12" s="12"/>
      <c r="D12" s="12"/>
    </row>
    <row r="13" spans="1:11" x14ac:dyDescent="0.25">
      <c r="A13" s="55" t="s">
        <v>180</v>
      </c>
      <c r="B13" s="40">
        <f>B14+B15</f>
        <v>47519533.899999999</v>
      </c>
      <c r="C13" s="40">
        <f t="shared" ref="C13:D13" si="1">C14+C15</f>
        <v>21494116.969999999</v>
      </c>
      <c r="D13" s="40">
        <f t="shared" si="1"/>
        <v>20258399.440000001</v>
      </c>
    </row>
    <row r="14" spans="1:11" x14ac:dyDescent="0.25">
      <c r="A14" s="53" t="s">
        <v>172</v>
      </c>
      <c r="B14" s="164">
        <v>47519533.899999999</v>
      </c>
      <c r="C14" s="164">
        <v>21494116.969999999</v>
      </c>
      <c r="D14" s="164">
        <v>20258399.440000001</v>
      </c>
    </row>
    <row r="15" spans="1:11" x14ac:dyDescent="0.25">
      <c r="A15" s="53" t="s">
        <v>173</v>
      </c>
      <c r="B15" s="164">
        <v>0</v>
      </c>
      <c r="C15" s="164">
        <v>0</v>
      </c>
      <c r="D15" s="164">
        <v>0</v>
      </c>
    </row>
    <row r="16" spans="1:11" x14ac:dyDescent="0.25">
      <c r="A16" s="91"/>
      <c r="B16" s="12"/>
      <c r="C16" s="12"/>
      <c r="D16" s="12"/>
    </row>
    <row r="17" spans="1:4" x14ac:dyDescent="0.25">
      <c r="A17" s="55" t="s">
        <v>174</v>
      </c>
      <c r="B17" s="113">
        <f>B18+B19</f>
        <v>0</v>
      </c>
      <c r="C17" s="40">
        <f t="shared" ref="C17" si="2">C18+C19</f>
        <v>-4717887.41</v>
      </c>
      <c r="D17" s="40">
        <f>D18+D19</f>
        <v>-4717887.41</v>
      </c>
    </row>
    <row r="18" spans="1:4" x14ac:dyDescent="0.25">
      <c r="A18" s="53" t="s">
        <v>175</v>
      </c>
      <c r="B18" s="114">
        <v>0</v>
      </c>
      <c r="C18" s="165">
        <v>-4717887.41</v>
      </c>
      <c r="D18" s="165">
        <v>-4717887.41</v>
      </c>
    </row>
    <row r="19" spans="1:4" x14ac:dyDescent="0.25">
      <c r="A19" s="53" t="s">
        <v>176</v>
      </c>
      <c r="B19" s="114">
        <v>0</v>
      </c>
      <c r="C19" s="165">
        <v>0</v>
      </c>
      <c r="D19" s="165">
        <v>0</v>
      </c>
    </row>
    <row r="20" spans="1:4" x14ac:dyDescent="0.25">
      <c r="A20" s="91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-1481248.8299999982</v>
      </c>
      <c r="D21" s="40">
        <f t="shared" si="3"/>
        <v>1171508.6099999994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 t="shared" ref="C23:D23" si="4">C21-C11</f>
        <v>-1481248.8299999982</v>
      </c>
      <c r="D23" s="40">
        <f t="shared" si="4"/>
        <v>1171508.6099999994</v>
      </c>
    </row>
    <row r="24" spans="1:4" x14ac:dyDescent="0.25">
      <c r="A24" s="55"/>
      <c r="B24" s="17"/>
      <c r="C24" s="17"/>
      <c r="D24" s="17"/>
    </row>
    <row r="25" spans="1:4" x14ac:dyDescent="0.25">
      <c r="A25" s="115" t="s">
        <v>179</v>
      </c>
      <c r="B25" s="40">
        <f>B23-B17</f>
        <v>0</v>
      </c>
      <c r="C25" s="40">
        <f t="shared" ref="C25" si="5">C23-C17</f>
        <v>3236638.5800000019</v>
      </c>
      <c r="D25" s="40">
        <f>D23-D17</f>
        <v>5889396.0199999996</v>
      </c>
    </row>
    <row r="26" spans="1:4" x14ac:dyDescent="0.25">
      <c r="A26" s="116"/>
      <c r="B26" s="13"/>
      <c r="C26" s="13"/>
      <c r="D26" s="13"/>
    </row>
    <row r="27" spans="1:4" x14ac:dyDescent="0.25">
      <c r="A27" s="86"/>
    </row>
    <row r="28" spans="1:4" ht="30" customHeight="1" x14ac:dyDescent="0.25">
      <c r="A28" s="112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166">
        <v>0</v>
      </c>
      <c r="C30" s="166">
        <v>0</v>
      </c>
      <c r="D30" s="166">
        <v>0</v>
      </c>
    </row>
    <row r="31" spans="1:4" x14ac:dyDescent="0.25">
      <c r="A31" s="53" t="s">
        <v>188</v>
      </c>
      <c r="B31" s="166">
        <v>0</v>
      </c>
      <c r="C31" s="166">
        <v>0</v>
      </c>
      <c r="D31" s="166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3236638.5800000019</v>
      </c>
      <c r="D33" s="61">
        <f t="shared" si="7"/>
        <v>5889396.0199999996</v>
      </c>
    </row>
    <row r="34" spans="1:4" x14ac:dyDescent="0.25">
      <c r="A34" s="58"/>
      <c r="B34" s="58"/>
      <c r="C34" s="58"/>
      <c r="D34" s="58"/>
    </row>
    <row r="35" spans="1:4" x14ac:dyDescent="0.25">
      <c r="A35" s="86"/>
    </row>
    <row r="36" spans="1:4" ht="30" x14ac:dyDescent="0.25">
      <c r="A36" s="112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167">
        <v>0</v>
      </c>
      <c r="C38" s="168">
        <v>0</v>
      </c>
      <c r="D38" s="169">
        <v>0</v>
      </c>
    </row>
    <row r="39" spans="1:4" x14ac:dyDescent="0.25">
      <c r="A39" s="53" t="s">
        <v>193</v>
      </c>
      <c r="B39" s="167">
        <v>0</v>
      </c>
      <c r="C39" s="168">
        <v>0</v>
      </c>
      <c r="D39" s="169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170">
        <v>0</v>
      </c>
      <c r="C41" s="171">
        <v>0</v>
      </c>
      <c r="D41" s="172">
        <v>0</v>
      </c>
    </row>
    <row r="42" spans="1:4" x14ac:dyDescent="0.25">
      <c r="A42" s="53" t="s">
        <v>196</v>
      </c>
      <c r="B42" s="170">
        <v>0</v>
      </c>
      <c r="C42" s="171">
        <v>0</v>
      </c>
      <c r="D42" s="172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38"/>
      <c r="B45" s="58"/>
      <c r="C45" s="58"/>
      <c r="D45" s="58"/>
    </row>
    <row r="46" spans="1:4" x14ac:dyDescent="0.25"/>
    <row r="47" spans="1:4" ht="30" x14ac:dyDescent="0.25">
      <c r="A47" s="112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1" t="s">
        <v>198</v>
      </c>
      <c r="B48" s="119">
        <f>B9</f>
        <v>47519533.899999999</v>
      </c>
      <c r="C48" s="119">
        <f>C9</f>
        <v>24730755.550000001</v>
      </c>
      <c r="D48" s="119">
        <f t="shared" ref="D48" si="11">D9</f>
        <v>26147795.460000001</v>
      </c>
    </row>
    <row r="49" spans="1:4" x14ac:dyDescent="0.25">
      <c r="A49" s="122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3" t="s">
        <v>192</v>
      </c>
      <c r="B50" s="60">
        <v>1</v>
      </c>
      <c r="C50" s="60">
        <v>1</v>
      </c>
      <c r="D50" s="60">
        <v>1</v>
      </c>
    </row>
    <row r="51" spans="1:4" x14ac:dyDescent="0.25">
      <c r="A51" s="123" t="s">
        <v>195</v>
      </c>
      <c r="B51" s="60">
        <v>1</v>
      </c>
      <c r="C51" s="60">
        <v>1</v>
      </c>
      <c r="D51" s="60">
        <v>1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47519533.899999999</v>
      </c>
      <c r="C53" s="60">
        <f t="shared" ref="C53:D53" si="13">C14</f>
        <v>21494116.969999999</v>
      </c>
      <c r="D53" s="60">
        <f t="shared" si="13"/>
        <v>20258399.440000001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0">
        <f>B18</f>
        <v>0</v>
      </c>
      <c r="C55" s="60">
        <f t="shared" ref="C55:D55" si="14">C18</f>
        <v>-4717887.41</v>
      </c>
      <c r="D55" s="60">
        <f t="shared" si="14"/>
        <v>-4717887.41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5" t="s">
        <v>201</v>
      </c>
      <c r="B57" s="61">
        <f>B48+B49-B53+B55</f>
        <v>0</v>
      </c>
      <c r="C57" s="61">
        <f>C48+C49-C53+C55</f>
        <v>-1481248.8299999982</v>
      </c>
      <c r="D57" s="61">
        <f t="shared" ref="D57" si="15">D48+D49-D53+D55</f>
        <v>1171508.6099999994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5" t="s">
        <v>200</v>
      </c>
      <c r="B59" s="61">
        <f>B57-B49</f>
        <v>0</v>
      </c>
      <c r="C59" s="61">
        <f t="shared" ref="C59:D59" si="16">C57-C49</f>
        <v>-1481248.8299999982</v>
      </c>
      <c r="D59" s="61">
        <f t="shared" si="16"/>
        <v>1171508.6099999994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2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1" t="s">
        <v>170</v>
      </c>
      <c r="B63" s="117">
        <v>0</v>
      </c>
      <c r="C63" s="117">
        <v>0</v>
      </c>
      <c r="D63" s="117">
        <v>0</v>
      </c>
    </row>
    <row r="64" spans="1:4" ht="30" x14ac:dyDescent="0.25">
      <c r="A64" s="122" t="s">
        <v>202</v>
      </c>
      <c r="B64" s="40">
        <f>B65-B66</f>
        <v>0</v>
      </c>
      <c r="C64" s="40">
        <f t="shared" ref="C64:D64" si="17">C65-C66</f>
        <v>0</v>
      </c>
      <c r="D64" s="40">
        <f t="shared" si="17"/>
        <v>0</v>
      </c>
    </row>
    <row r="65" spans="1:4" x14ac:dyDescent="0.25">
      <c r="A65" s="123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3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v>0</v>
      </c>
      <c r="C68" s="23">
        <v>0</v>
      </c>
      <c r="D68" s="23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18">
        <f>B19</f>
        <v>0</v>
      </c>
      <c r="C70" s="23">
        <v>0</v>
      </c>
      <c r="D70" s="23"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5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5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47519533.899999999</v>
      </c>
      <c r="Q2" s="18">
        <f>'Formato 4'!C8</f>
        <v>24730755.550000001</v>
      </c>
      <c r="R2" s="18">
        <f>'Formato 4'!D8</f>
        <v>26147795.460000001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47519533.899999999</v>
      </c>
      <c r="Q3" s="18">
        <f>'Formato 4'!C9</f>
        <v>24730755.550000001</v>
      </c>
      <c r="R3" s="18">
        <f>'Formato 4'!D9</f>
        <v>26147795.460000001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47519533.899999999</v>
      </c>
      <c r="Q6" s="18">
        <f>'Formato 4'!C13</f>
        <v>21494116.969999999</v>
      </c>
      <c r="R6" s="18">
        <f>'Formato 4'!D13</f>
        <v>20258399.440000001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47519533.899999999</v>
      </c>
      <c r="Q7" s="18">
        <f>'Formato 4'!C14</f>
        <v>21494116.969999999</v>
      </c>
      <c r="R7" s="18">
        <f>'Formato 4'!D14</f>
        <v>20258399.440000001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-4717887.41</v>
      </c>
      <c r="R9" s="18">
        <f>'Formato 4'!D17</f>
        <v>-4717887.41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-4717887.41</v>
      </c>
      <c r="R10" s="18">
        <f>'Formato 4'!D18</f>
        <v>-4717887.41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-1481248.8299999982</v>
      </c>
      <c r="R12" s="18">
        <f>'Formato 4'!D21</f>
        <v>1171508.6099999994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-1481248.8299999982</v>
      </c>
      <c r="R13" s="18">
        <f>'Formato 4'!D23</f>
        <v>1171508.6099999994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3236638.5800000019</v>
      </c>
      <c r="R14" s="18">
        <f>'Formato 4'!D25</f>
        <v>5889396.0199999996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3236638.5800000019</v>
      </c>
      <c r="R18">
        <f>'Formato 4'!D33</f>
        <v>5889396.0199999996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47519533.899999999</v>
      </c>
      <c r="Q26">
        <f>'Formato 4'!C48</f>
        <v>24730755.550000001</v>
      </c>
      <c r="R26">
        <f>'Formato 4'!D48</f>
        <v>26147795.460000001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1</v>
      </c>
      <c r="Q28">
        <f>'Formato 4'!C50</f>
        <v>1</v>
      </c>
      <c r="R28">
        <f>'Formato 4'!D50</f>
        <v>1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1</v>
      </c>
      <c r="Q29">
        <f>'Formato 4'!C51</f>
        <v>1</v>
      </c>
      <c r="R29">
        <f>'Formato 4'!D51</f>
        <v>1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47519533.899999999</v>
      </c>
      <c r="Q30">
        <f>'Formato 4'!C53</f>
        <v>21494116.969999999</v>
      </c>
      <c r="R30">
        <f>'Formato 4'!D53</f>
        <v>20258399.440000001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-4717887.41</v>
      </c>
      <c r="R31">
        <f>'Formato 4'!D55</f>
        <v>-4717887.41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3" zoomScaleNormal="100" workbookViewId="0">
      <selection activeCell="G75" sqref="G75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87" customFormat="1" ht="37.5" customHeight="1" x14ac:dyDescent="0.25">
      <c r="A1" s="324" t="s">
        <v>206</v>
      </c>
      <c r="B1" s="324"/>
      <c r="C1" s="324"/>
      <c r="D1" s="324"/>
      <c r="E1" s="324"/>
      <c r="F1" s="324"/>
      <c r="G1" s="324"/>
    </row>
    <row r="2" spans="1:8" x14ac:dyDescent="0.25">
      <c r="A2" s="306" t="str">
        <f>ENTE_PUBLICO_A</f>
        <v>JUNTA MUNICIPAL DE AGUA POTABLE Y ALCANTARILLADO DE SAN FELIPE, GTO., Gobierno del Estado de Guanajuato (a)</v>
      </c>
      <c r="B2" s="307"/>
      <c r="C2" s="307"/>
      <c r="D2" s="307"/>
      <c r="E2" s="307"/>
      <c r="F2" s="307"/>
      <c r="G2" s="308"/>
    </row>
    <row r="3" spans="1:8" x14ac:dyDescent="0.25">
      <c r="A3" s="309" t="s">
        <v>207</v>
      </c>
      <c r="B3" s="310"/>
      <c r="C3" s="310"/>
      <c r="D3" s="310"/>
      <c r="E3" s="310"/>
      <c r="F3" s="310"/>
      <c r="G3" s="311"/>
    </row>
    <row r="4" spans="1:8" x14ac:dyDescent="0.25">
      <c r="A4" s="312" t="str">
        <f>TRIMESTRE</f>
        <v>Del 1 de enero al 30 de junio de 2023 (b)</v>
      </c>
      <c r="B4" s="313"/>
      <c r="C4" s="313"/>
      <c r="D4" s="313"/>
      <c r="E4" s="313"/>
      <c r="F4" s="313"/>
      <c r="G4" s="314"/>
    </row>
    <row r="5" spans="1:8" x14ac:dyDescent="0.25">
      <c r="A5" s="315" t="s">
        <v>118</v>
      </c>
      <c r="B5" s="316"/>
      <c r="C5" s="316"/>
      <c r="D5" s="316"/>
      <c r="E5" s="316"/>
      <c r="F5" s="316"/>
      <c r="G5" s="317"/>
    </row>
    <row r="6" spans="1:8" x14ac:dyDescent="0.25">
      <c r="A6" s="321" t="s">
        <v>214</v>
      </c>
      <c r="B6" s="323" t="s">
        <v>208</v>
      </c>
      <c r="C6" s="323"/>
      <c r="D6" s="323"/>
      <c r="E6" s="323"/>
      <c r="F6" s="323"/>
      <c r="G6" s="323" t="s">
        <v>209</v>
      </c>
    </row>
    <row r="7" spans="1:8" ht="30" x14ac:dyDescent="0.25">
      <c r="A7" s="32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175">
        <v>0</v>
      </c>
      <c r="C9" s="176">
        <v>0</v>
      </c>
      <c r="D9" s="177">
        <v>0</v>
      </c>
      <c r="E9" s="178">
        <v>0</v>
      </c>
      <c r="F9" s="178">
        <v>0</v>
      </c>
      <c r="G9" s="178">
        <v>0</v>
      </c>
      <c r="H9" s="8"/>
    </row>
    <row r="10" spans="1:8" x14ac:dyDescent="0.25">
      <c r="A10" s="53" t="s">
        <v>217</v>
      </c>
      <c r="B10" s="175">
        <v>0</v>
      </c>
      <c r="C10" s="176">
        <v>0</v>
      </c>
      <c r="D10" s="177">
        <v>0</v>
      </c>
      <c r="E10" s="178">
        <v>0</v>
      </c>
      <c r="F10" s="178">
        <v>0</v>
      </c>
      <c r="G10" s="178">
        <v>0</v>
      </c>
    </row>
    <row r="11" spans="1:8" x14ac:dyDescent="0.25">
      <c r="A11" s="53" t="s">
        <v>218</v>
      </c>
      <c r="B11" s="175">
        <v>0</v>
      </c>
      <c r="C11" s="176">
        <v>0</v>
      </c>
      <c r="D11" s="177">
        <v>0</v>
      </c>
      <c r="E11" s="178">
        <v>0</v>
      </c>
      <c r="F11" s="178">
        <v>0</v>
      </c>
      <c r="G11" s="178">
        <v>0</v>
      </c>
    </row>
    <row r="12" spans="1:8" x14ac:dyDescent="0.25">
      <c r="A12" s="53" t="s">
        <v>219</v>
      </c>
      <c r="B12" s="175">
        <v>0</v>
      </c>
      <c r="C12" s="176">
        <v>0</v>
      </c>
      <c r="D12" s="177">
        <v>0</v>
      </c>
      <c r="E12" s="178">
        <v>0</v>
      </c>
      <c r="F12" s="178">
        <v>0</v>
      </c>
      <c r="G12" s="178">
        <v>0</v>
      </c>
    </row>
    <row r="13" spans="1:8" x14ac:dyDescent="0.25">
      <c r="A13" s="53" t="s">
        <v>220</v>
      </c>
      <c r="B13" s="175">
        <v>52680.73</v>
      </c>
      <c r="C13" s="176">
        <v>0</v>
      </c>
      <c r="D13" s="178">
        <v>52680.73</v>
      </c>
      <c r="E13" s="179">
        <v>28870.32</v>
      </c>
      <c r="F13" s="179">
        <v>28870.32</v>
      </c>
      <c r="G13" s="178">
        <v>-23810.410000000003</v>
      </c>
    </row>
    <row r="14" spans="1:8" x14ac:dyDescent="0.25">
      <c r="A14" s="53" t="s">
        <v>221</v>
      </c>
      <c r="B14" s="174">
        <v>0</v>
      </c>
      <c r="C14" s="176">
        <v>0</v>
      </c>
      <c r="D14" s="177">
        <v>0</v>
      </c>
      <c r="E14" s="178">
        <v>0</v>
      </c>
      <c r="F14" s="178">
        <v>0</v>
      </c>
      <c r="G14" s="178">
        <v>0</v>
      </c>
    </row>
    <row r="15" spans="1:8" x14ac:dyDescent="0.25">
      <c r="A15" s="53" t="s">
        <v>222</v>
      </c>
      <c r="B15" s="190">
        <v>47466853.170000002</v>
      </c>
      <c r="C15" s="190">
        <v>0</v>
      </c>
      <c r="D15" s="189">
        <v>47466853.170000002</v>
      </c>
      <c r="E15" s="190">
        <v>24701885.23</v>
      </c>
      <c r="F15" s="190">
        <v>26118925.140000001</v>
      </c>
      <c r="G15" s="189">
        <v>-21347928.030000001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0">SUM(C17:C27)</f>
        <v>0</v>
      </c>
      <c r="D16" s="60">
        <f>SUM(D17:D27)</f>
        <v>0</v>
      </c>
      <c r="E16" s="60">
        <f t="shared" si="0"/>
        <v>0</v>
      </c>
      <c r="F16" s="60">
        <f t="shared" si="0"/>
        <v>0</v>
      </c>
      <c r="G16" s="60">
        <f>SUM(G17:G27)</f>
        <v>0</v>
      </c>
    </row>
    <row r="17" spans="1:7" x14ac:dyDescent="0.25">
      <c r="A17" s="63" t="s">
        <v>223</v>
      </c>
      <c r="B17" s="181">
        <v>0</v>
      </c>
      <c r="C17" s="183">
        <v>0</v>
      </c>
      <c r="D17" s="184">
        <v>0</v>
      </c>
      <c r="E17" s="186">
        <v>0</v>
      </c>
      <c r="F17" s="188">
        <v>0</v>
      </c>
      <c r="G17" s="60">
        <f>F17-B17</f>
        <v>0</v>
      </c>
    </row>
    <row r="18" spans="1:7" x14ac:dyDescent="0.25">
      <c r="A18" s="63" t="s">
        <v>224</v>
      </c>
      <c r="B18" s="181">
        <v>0</v>
      </c>
      <c r="C18" s="183">
        <v>0</v>
      </c>
      <c r="D18" s="184">
        <v>0</v>
      </c>
      <c r="E18" s="186">
        <v>0</v>
      </c>
      <c r="F18" s="188">
        <v>0</v>
      </c>
      <c r="G18" s="60">
        <f t="shared" ref="G18:G27" si="1">F18-B18</f>
        <v>0</v>
      </c>
    </row>
    <row r="19" spans="1:7" x14ac:dyDescent="0.25">
      <c r="A19" s="63" t="s">
        <v>225</v>
      </c>
      <c r="B19" s="181">
        <v>0</v>
      </c>
      <c r="C19" s="183">
        <v>0</v>
      </c>
      <c r="D19" s="184">
        <v>0</v>
      </c>
      <c r="E19" s="186">
        <v>0</v>
      </c>
      <c r="F19" s="188">
        <v>0</v>
      </c>
      <c r="G19" s="60">
        <f t="shared" si="1"/>
        <v>0</v>
      </c>
    </row>
    <row r="20" spans="1:7" x14ac:dyDescent="0.25">
      <c r="A20" s="63" t="s">
        <v>226</v>
      </c>
      <c r="B20" s="180">
        <v>0</v>
      </c>
      <c r="C20" s="182">
        <v>0</v>
      </c>
      <c r="D20" s="184">
        <v>0</v>
      </c>
      <c r="E20" s="185">
        <v>0</v>
      </c>
      <c r="F20" s="187">
        <v>0</v>
      </c>
      <c r="G20" s="60">
        <f t="shared" si="1"/>
        <v>0</v>
      </c>
    </row>
    <row r="21" spans="1:7" x14ac:dyDescent="0.25">
      <c r="A21" s="63" t="s">
        <v>227</v>
      </c>
      <c r="B21" s="180">
        <v>0</v>
      </c>
      <c r="C21" s="182">
        <v>0</v>
      </c>
      <c r="D21" s="184">
        <v>0</v>
      </c>
      <c r="E21" s="185">
        <v>0</v>
      </c>
      <c r="F21" s="187">
        <v>0</v>
      </c>
      <c r="G21" s="60">
        <f t="shared" si="1"/>
        <v>0</v>
      </c>
    </row>
    <row r="22" spans="1:7" x14ac:dyDescent="0.25">
      <c r="A22" s="63" t="s">
        <v>228</v>
      </c>
      <c r="B22" s="181">
        <v>0</v>
      </c>
      <c r="C22" s="183">
        <v>0</v>
      </c>
      <c r="D22" s="184">
        <v>0</v>
      </c>
      <c r="E22" s="186">
        <v>0</v>
      </c>
      <c r="F22" s="188">
        <v>0</v>
      </c>
      <c r="G22" s="60">
        <f t="shared" si="1"/>
        <v>0</v>
      </c>
    </row>
    <row r="23" spans="1:7" x14ac:dyDescent="0.25">
      <c r="A23" s="63" t="s">
        <v>229</v>
      </c>
      <c r="B23" s="180">
        <v>0</v>
      </c>
      <c r="C23" s="182">
        <v>0</v>
      </c>
      <c r="D23" s="184">
        <v>0</v>
      </c>
      <c r="E23" s="185">
        <v>0</v>
      </c>
      <c r="F23" s="187">
        <v>0</v>
      </c>
      <c r="G23" s="60">
        <f t="shared" si="1"/>
        <v>0</v>
      </c>
    </row>
    <row r="24" spans="1:7" x14ac:dyDescent="0.25">
      <c r="A24" s="63" t="s">
        <v>230</v>
      </c>
      <c r="B24" s="180">
        <v>0</v>
      </c>
      <c r="C24" s="182">
        <v>0</v>
      </c>
      <c r="D24" s="184">
        <v>0</v>
      </c>
      <c r="E24" s="185">
        <v>0</v>
      </c>
      <c r="F24" s="187">
        <v>0</v>
      </c>
      <c r="G24" s="60">
        <f t="shared" si="1"/>
        <v>0</v>
      </c>
    </row>
    <row r="25" spans="1:7" x14ac:dyDescent="0.25">
      <c r="A25" s="63" t="s">
        <v>231</v>
      </c>
      <c r="B25" s="181">
        <v>0</v>
      </c>
      <c r="C25" s="183">
        <v>0</v>
      </c>
      <c r="D25" s="184">
        <v>0</v>
      </c>
      <c r="E25" s="186">
        <v>0</v>
      </c>
      <c r="F25" s="188">
        <v>0</v>
      </c>
      <c r="G25" s="60">
        <f t="shared" si="1"/>
        <v>0</v>
      </c>
    </row>
    <row r="26" spans="1:7" x14ac:dyDescent="0.25">
      <c r="A26" s="63" t="s">
        <v>232</v>
      </c>
      <c r="B26" s="181">
        <v>0</v>
      </c>
      <c r="C26" s="183">
        <v>0</v>
      </c>
      <c r="D26" s="184">
        <v>0</v>
      </c>
      <c r="E26" s="186">
        <v>0</v>
      </c>
      <c r="F26" s="188">
        <v>0</v>
      </c>
      <c r="G26" s="60">
        <f t="shared" si="1"/>
        <v>0</v>
      </c>
    </row>
    <row r="27" spans="1:7" x14ac:dyDescent="0.25">
      <c r="A27" s="63" t="s">
        <v>233</v>
      </c>
      <c r="B27" s="181">
        <v>0</v>
      </c>
      <c r="C27" s="183">
        <v>0</v>
      </c>
      <c r="D27" s="184">
        <v>0</v>
      </c>
      <c r="E27" s="186">
        <v>0</v>
      </c>
      <c r="F27" s="188">
        <v>0</v>
      </c>
      <c r="G27" s="60">
        <f t="shared" si="1"/>
        <v>0</v>
      </c>
    </row>
    <row r="28" spans="1:7" x14ac:dyDescent="0.25">
      <c r="A28" s="53" t="s">
        <v>234</v>
      </c>
      <c r="B28" s="180">
        <v>0</v>
      </c>
      <c r="C28" s="182">
        <v>0</v>
      </c>
      <c r="D28" s="184">
        <v>0</v>
      </c>
      <c r="E28" s="185">
        <v>0</v>
      </c>
      <c r="F28" s="187">
        <v>0</v>
      </c>
      <c r="G28" s="60">
        <f t="shared" ref="G28" si="2">SUM(G29:G33)</f>
        <v>0</v>
      </c>
    </row>
    <row r="29" spans="1:7" x14ac:dyDescent="0.25">
      <c r="A29" s="63" t="s">
        <v>235</v>
      </c>
      <c r="B29" s="181">
        <v>0</v>
      </c>
      <c r="C29" s="183">
        <v>0</v>
      </c>
      <c r="D29" s="184">
        <v>0</v>
      </c>
      <c r="E29" s="186">
        <v>0</v>
      </c>
      <c r="F29" s="188">
        <v>0</v>
      </c>
      <c r="G29" s="60">
        <f>F29-B29</f>
        <v>0</v>
      </c>
    </row>
    <row r="30" spans="1:7" x14ac:dyDescent="0.25">
      <c r="A30" s="63" t="s">
        <v>236</v>
      </c>
      <c r="B30" s="181">
        <v>0</v>
      </c>
      <c r="C30" s="183">
        <v>0</v>
      </c>
      <c r="D30" s="184">
        <v>0</v>
      </c>
      <c r="E30" s="186">
        <v>0</v>
      </c>
      <c r="F30" s="188">
        <v>0</v>
      </c>
      <c r="G30" s="60">
        <f>F30-B30</f>
        <v>0</v>
      </c>
    </row>
    <row r="31" spans="1:7" x14ac:dyDescent="0.25">
      <c r="A31" s="63" t="s">
        <v>237</v>
      </c>
      <c r="B31" s="181">
        <v>0</v>
      </c>
      <c r="C31" s="183">
        <v>0</v>
      </c>
      <c r="D31" s="184">
        <v>0</v>
      </c>
      <c r="E31" s="186">
        <v>0</v>
      </c>
      <c r="F31" s="188">
        <v>0</v>
      </c>
      <c r="G31" s="60">
        <f t="shared" ref="G31:G34" si="3">F31-B31</f>
        <v>0</v>
      </c>
    </row>
    <row r="32" spans="1:7" x14ac:dyDescent="0.25">
      <c r="A32" s="63" t="s">
        <v>238</v>
      </c>
      <c r="B32" s="180">
        <v>0</v>
      </c>
      <c r="C32" s="182">
        <v>0</v>
      </c>
      <c r="D32" s="184">
        <v>0</v>
      </c>
      <c r="E32" s="185">
        <v>0</v>
      </c>
      <c r="F32" s="187">
        <v>0</v>
      </c>
      <c r="G32" s="60">
        <f t="shared" si="3"/>
        <v>0</v>
      </c>
    </row>
    <row r="33" spans="1:8" x14ac:dyDescent="0.25">
      <c r="A33" s="63" t="s">
        <v>239</v>
      </c>
      <c r="B33" s="181">
        <v>0</v>
      </c>
      <c r="C33" s="183">
        <v>0</v>
      </c>
      <c r="D33" s="184">
        <v>0</v>
      </c>
      <c r="E33" s="186">
        <v>0</v>
      </c>
      <c r="F33" s="188">
        <v>0</v>
      </c>
      <c r="G33" s="60">
        <f t="shared" si="3"/>
        <v>0</v>
      </c>
    </row>
    <row r="34" spans="1:8" x14ac:dyDescent="0.25">
      <c r="A34" s="53" t="s">
        <v>240</v>
      </c>
      <c r="B34" s="181">
        <v>0</v>
      </c>
      <c r="C34" s="183">
        <v>0</v>
      </c>
      <c r="D34" s="184">
        <v>0</v>
      </c>
      <c r="E34" s="186">
        <v>0</v>
      </c>
      <c r="F34" s="188">
        <v>0</v>
      </c>
      <c r="G34" s="60">
        <f t="shared" si="3"/>
        <v>0</v>
      </c>
    </row>
    <row r="35" spans="1:8" x14ac:dyDescent="0.25">
      <c r="A35" s="53" t="s">
        <v>241</v>
      </c>
      <c r="B35" s="180">
        <v>0</v>
      </c>
      <c r="C35" s="182">
        <v>0</v>
      </c>
      <c r="D35" s="184">
        <v>0</v>
      </c>
      <c r="E35" s="185">
        <v>0</v>
      </c>
      <c r="F35" s="187">
        <v>0</v>
      </c>
      <c r="G35" s="60">
        <f>G36</f>
        <v>0</v>
      </c>
    </row>
    <row r="36" spans="1:8" x14ac:dyDescent="0.25">
      <c r="A36" s="63" t="s">
        <v>242</v>
      </c>
      <c r="B36" s="181">
        <v>0</v>
      </c>
      <c r="C36" s="183">
        <v>0</v>
      </c>
      <c r="D36" s="184">
        <v>0</v>
      </c>
      <c r="E36" s="186">
        <v>0</v>
      </c>
      <c r="F36" s="188">
        <v>0</v>
      </c>
      <c r="G36" s="60">
        <f>F36-B36</f>
        <v>0</v>
      </c>
    </row>
    <row r="37" spans="1:8" x14ac:dyDescent="0.25">
      <c r="A37" s="53" t="s">
        <v>243</v>
      </c>
      <c r="B37" s="180">
        <v>0</v>
      </c>
      <c r="C37" s="182">
        <v>0</v>
      </c>
      <c r="D37" s="184">
        <v>0</v>
      </c>
      <c r="E37" s="185">
        <v>0</v>
      </c>
      <c r="F37" s="187">
        <v>0</v>
      </c>
      <c r="G37" s="60">
        <f t="shared" ref="G37" si="4">G38+G39</f>
        <v>0</v>
      </c>
    </row>
    <row r="38" spans="1:8" x14ac:dyDescent="0.25">
      <c r="A38" s="63" t="s">
        <v>244</v>
      </c>
      <c r="B38" s="180">
        <v>0</v>
      </c>
      <c r="C38" s="182">
        <v>0</v>
      </c>
      <c r="D38" s="184">
        <v>0</v>
      </c>
      <c r="E38" s="185">
        <v>0</v>
      </c>
      <c r="F38" s="187">
        <v>0</v>
      </c>
      <c r="G38" s="60">
        <f>F38-B38</f>
        <v>0</v>
      </c>
    </row>
    <row r="39" spans="1:8" x14ac:dyDescent="0.25">
      <c r="A39" s="63" t="s">
        <v>245</v>
      </c>
      <c r="B39" s="180">
        <v>0</v>
      </c>
      <c r="C39" s="182">
        <v>0</v>
      </c>
      <c r="D39" s="184">
        <v>0</v>
      </c>
      <c r="E39" s="185">
        <v>0</v>
      </c>
      <c r="F39" s="187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198">
        <f>SUM(B9,B10,B11,B12,B13,B14,B15,B16,B28,B34,B35,B37)</f>
        <v>47519533.899999999</v>
      </c>
      <c r="C41" s="198">
        <f t="shared" ref="C41" si="5">SUM(C9,C10,C11,C12,C13,C14,C15,C16,C28,C34,C35,C37)</f>
        <v>0</v>
      </c>
      <c r="D41" s="173">
        <f>SUM(D9,D10,D11,D12,D13,D14,D15,D16,D28,D34,D35,D37)</f>
        <v>47519533.899999999</v>
      </c>
      <c r="E41" s="173">
        <f>SUM(E9,E10,E11,E12,E13,E14,E15,E16,E28,E34,E35,E37)</f>
        <v>24730755.550000001</v>
      </c>
      <c r="F41" s="173">
        <f>SUM(F9,F10,F11,F12,F13,F14,F15,F16,F28,F34,F35,F37)</f>
        <v>26147795.460000001</v>
      </c>
      <c r="G41" s="173">
        <f>SUM(G9,G10,G11,G12,G13,G14,G15,G16,G28,G34,G35,G37)</f>
        <v>-21371738.440000001</v>
      </c>
    </row>
    <row r="42" spans="1:8" x14ac:dyDescent="0.25">
      <c r="A42" s="55" t="s">
        <v>246</v>
      </c>
      <c r="B42" s="124"/>
      <c r="C42" s="124"/>
      <c r="D42" s="124"/>
      <c r="E42" s="124"/>
      <c r="F42" s="124"/>
      <c r="G42" s="191"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6">SUM(C46:C53)</f>
        <v>0</v>
      </c>
      <c r="D45" s="60">
        <f t="shared" si="6"/>
        <v>0</v>
      </c>
      <c r="E45" s="60">
        <f t="shared" si="6"/>
        <v>0</v>
      </c>
      <c r="F45" s="60">
        <f t="shared" si="6"/>
        <v>0</v>
      </c>
      <c r="G45" s="60">
        <f t="shared" si="6"/>
        <v>0</v>
      </c>
    </row>
    <row r="46" spans="1:8" x14ac:dyDescent="0.25">
      <c r="A46" s="68" t="s">
        <v>249</v>
      </c>
      <c r="B46" s="192">
        <v>0</v>
      </c>
      <c r="C46" s="192">
        <v>0</v>
      </c>
      <c r="D46" s="192">
        <v>0</v>
      </c>
      <c r="E46" s="192">
        <v>0</v>
      </c>
      <c r="F46" s="192">
        <v>0</v>
      </c>
      <c r="G46" s="192">
        <v>0</v>
      </c>
    </row>
    <row r="47" spans="1:8" x14ac:dyDescent="0.25">
      <c r="A47" s="68" t="s">
        <v>250</v>
      </c>
      <c r="B47" s="192">
        <v>0</v>
      </c>
      <c r="C47" s="192">
        <v>0</v>
      </c>
      <c r="D47" s="192">
        <v>0</v>
      </c>
      <c r="E47" s="192">
        <v>0</v>
      </c>
      <c r="F47" s="192">
        <v>0</v>
      </c>
      <c r="G47" s="192">
        <v>0</v>
      </c>
    </row>
    <row r="48" spans="1:8" x14ac:dyDescent="0.25">
      <c r="A48" s="68" t="s">
        <v>251</v>
      </c>
      <c r="B48" s="193">
        <v>0</v>
      </c>
      <c r="C48" s="193">
        <v>0</v>
      </c>
      <c r="D48" s="192">
        <v>0</v>
      </c>
      <c r="E48" s="193">
        <v>0</v>
      </c>
      <c r="F48" s="193">
        <v>0</v>
      </c>
      <c r="G48" s="192">
        <v>0</v>
      </c>
    </row>
    <row r="49" spans="1:7" ht="30" x14ac:dyDescent="0.25">
      <c r="A49" s="68" t="s">
        <v>252</v>
      </c>
      <c r="B49" s="193">
        <v>0</v>
      </c>
      <c r="C49" s="193">
        <v>0</v>
      </c>
      <c r="D49" s="192">
        <v>0</v>
      </c>
      <c r="E49" s="193">
        <v>0</v>
      </c>
      <c r="F49" s="193">
        <v>0</v>
      </c>
      <c r="G49" s="192">
        <v>0</v>
      </c>
    </row>
    <row r="50" spans="1:7" x14ac:dyDescent="0.25">
      <c r="A50" s="68" t="s">
        <v>253</v>
      </c>
      <c r="B50" s="192">
        <v>0</v>
      </c>
      <c r="C50" s="192">
        <v>0</v>
      </c>
      <c r="D50" s="192">
        <v>0</v>
      </c>
      <c r="E50" s="192">
        <v>0</v>
      </c>
      <c r="F50" s="192">
        <v>0</v>
      </c>
      <c r="G50" s="192">
        <v>0</v>
      </c>
    </row>
    <row r="51" spans="1:7" x14ac:dyDescent="0.25">
      <c r="A51" s="68" t="s">
        <v>254</v>
      </c>
      <c r="B51" s="192">
        <v>0</v>
      </c>
      <c r="C51" s="192">
        <v>0</v>
      </c>
      <c r="D51" s="192">
        <v>0</v>
      </c>
      <c r="E51" s="192">
        <v>0</v>
      </c>
      <c r="F51" s="192">
        <v>0</v>
      </c>
      <c r="G51" s="192">
        <v>0</v>
      </c>
    </row>
    <row r="52" spans="1:7" x14ac:dyDescent="0.25">
      <c r="A52" s="48" t="s">
        <v>255</v>
      </c>
      <c r="B52" s="192">
        <v>0</v>
      </c>
      <c r="C52" s="192">
        <v>0</v>
      </c>
      <c r="D52" s="192">
        <v>0</v>
      </c>
      <c r="E52" s="192">
        <v>0</v>
      </c>
      <c r="F52" s="192">
        <v>0</v>
      </c>
      <c r="G52" s="192">
        <v>0</v>
      </c>
    </row>
    <row r="53" spans="1:7" x14ac:dyDescent="0.25">
      <c r="A53" s="63" t="s">
        <v>256</v>
      </c>
      <c r="B53" s="192">
        <v>0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7">SUM(C55:C58)</f>
        <v>0</v>
      </c>
      <c r="D54" s="60">
        <f t="shared" si="7"/>
        <v>0</v>
      </c>
      <c r="E54" s="60">
        <f t="shared" si="7"/>
        <v>0</v>
      </c>
      <c r="F54" s="60">
        <f t="shared" si="7"/>
        <v>0</v>
      </c>
      <c r="G54" s="60">
        <f t="shared" si="7"/>
        <v>0</v>
      </c>
    </row>
    <row r="55" spans="1:7" x14ac:dyDescent="0.25">
      <c r="A55" s="48" t="s">
        <v>258</v>
      </c>
      <c r="B55" s="194">
        <v>0</v>
      </c>
      <c r="C55" s="194">
        <v>0</v>
      </c>
      <c r="D55" s="194">
        <v>0</v>
      </c>
      <c r="E55" s="194">
        <v>0</v>
      </c>
      <c r="F55" s="194">
        <v>0</v>
      </c>
      <c r="G55" s="194">
        <v>0</v>
      </c>
    </row>
    <row r="56" spans="1:7" x14ac:dyDescent="0.25">
      <c r="A56" s="68" t="s">
        <v>259</v>
      </c>
      <c r="B56" s="194">
        <v>0</v>
      </c>
      <c r="C56" s="194">
        <v>0</v>
      </c>
      <c r="D56" s="194">
        <v>0</v>
      </c>
      <c r="E56" s="194">
        <v>0</v>
      </c>
      <c r="F56" s="194">
        <v>0</v>
      </c>
      <c r="G56" s="194">
        <v>0</v>
      </c>
    </row>
    <row r="57" spans="1:7" x14ac:dyDescent="0.25">
      <c r="A57" s="68" t="s">
        <v>260</v>
      </c>
      <c r="B57" s="194">
        <v>0</v>
      </c>
      <c r="C57" s="194">
        <v>0</v>
      </c>
      <c r="D57" s="194">
        <v>0</v>
      </c>
      <c r="E57" s="194">
        <v>0</v>
      </c>
      <c r="F57" s="194">
        <v>0</v>
      </c>
      <c r="G57" s="194">
        <v>0</v>
      </c>
    </row>
    <row r="58" spans="1:7" x14ac:dyDescent="0.25">
      <c r="A58" s="48" t="s">
        <v>261</v>
      </c>
      <c r="B58" s="195">
        <v>0</v>
      </c>
      <c r="C58" s="195">
        <v>0</v>
      </c>
      <c r="D58" s="194">
        <v>0</v>
      </c>
      <c r="E58" s="195">
        <v>0</v>
      </c>
      <c r="F58" s="195">
        <v>0</v>
      </c>
      <c r="G58" s="194"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8">SUM(C60:C61)</f>
        <v>0</v>
      </c>
      <c r="D59" s="60">
        <f t="shared" si="8"/>
        <v>0</v>
      </c>
      <c r="E59" s="60">
        <f t="shared" si="8"/>
        <v>0</v>
      </c>
      <c r="F59" s="60">
        <f t="shared" si="8"/>
        <v>0</v>
      </c>
      <c r="G59" s="60">
        <f t="shared" si="8"/>
        <v>0</v>
      </c>
    </row>
    <row r="60" spans="1:7" x14ac:dyDescent="0.25">
      <c r="A60" s="68" t="s">
        <v>263</v>
      </c>
      <c r="B60" s="197">
        <v>0</v>
      </c>
      <c r="C60" s="197">
        <v>0</v>
      </c>
      <c r="D60" s="196">
        <v>0</v>
      </c>
      <c r="E60" s="197">
        <v>0</v>
      </c>
      <c r="F60" s="197">
        <v>0</v>
      </c>
      <c r="G60" s="196">
        <v>0</v>
      </c>
    </row>
    <row r="61" spans="1:7" x14ac:dyDescent="0.25">
      <c r="A61" s="68" t="s">
        <v>264</v>
      </c>
      <c r="B61" s="197">
        <v>0</v>
      </c>
      <c r="C61" s="197">
        <v>0</v>
      </c>
      <c r="D61" s="196">
        <v>0</v>
      </c>
      <c r="E61" s="197">
        <v>0</v>
      </c>
      <c r="F61" s="197">
        <v>0</v>
      </c>
      <c r="G61" s="196">
        <v>0</v>
      </c>
    </row>
    <row r="62" spans="1:7" x14ac:dyDescent="0.25">
      <c r="A62" s="53" t="s">
        <v>265</v>
      </c>
      <c r="B62" s="197">
        <v>0</v>
      </c>
      <c r="C62" s="197">
        <v>0</v>
      </c>
      <c r="D62" s="196">
        <v>0</v>
      </c>
      <c r="E62" s="197">
        <v>0</v>
      </c>
      <c r="F62" s="197">
        <v>0</v>
      </c>
      <c r="G62" s="196">
        <v>0</v>
      </c>
    </row>
    <row r="63" spans="1:7" x14ac:dyDescent="0.25">
      <c r="A63" s="53" t="s">
        <v>266</v>
      </c>
      <c r="B63" s="197">
        <v>0</v>
      </c>
      <c r="C63" s="197">
        <v>0</v>
      </c>
      <c r="D63" s="196">
        <v>0</v>
      </c>
      <c r="E63" s="197">
        <v>0</v>
      </c>
      <c r="F63" s="197">
        <v>0</v>
      </c>
      <c r="G63" s="196"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198">
        <v>0</v>
      </c>
      <c r="C65" s="198">
        <f t="shared" ref="C65:G65" si="9">C45+C54+C59+C62+C63</f>
        <v>0</v>
      </c>
      <c r="D65" s="198">
        <f t="shared" si="9"/>
        <v>0</v>
      </c>
      <c r="E65" s="198">
        <f t="shared" si="9"/>
        <v>0</v>
      </c>
      <c r="F65" s="198">
        <f t="shared" si="9"/>
        <v>0</v>
      </c>
      <c r="G65" s="198">
        <f t="shared" si="9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198">
        <f>B68</f>
        <v>0</v>
      </c>
      <c r="C67" s="198">
        <f t="shared" ref="C67:G67" si="10">C68</f>
        <v>0</v>
      </c>
      <c r="D67" s="198">
        <f t="shared" si="10"/>
        <v>0</v>
      </c>
      <c r="E67" s="198">
        <f t="shared" si="10"/>
        <v>0</v>
      </c>
      <c r="F67" s="198">
        <f t="shared" si="10"/>
        <v>0</v>
      </c>
      <c r="G67" s="198">
        <f t="shared" si="10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198">
        <f>B41+B65+B67</f>
        <v>47519533.899999999</v>
      </c>
      <c r="C70" s="61">
        <f t="shared" ref="C70:G70" si="11">C41+C65+C67</f>
        <v>0</v>
      </c>
      <c r="D70" s="198">
        <f t="shared" si="11"/>
        <v>47519533.899999999</v>
      </c>
      <c r="E70" s="198">
        <f t="shared" si="11"/>
        <v>24730755.550000001</v>
      </c>
      <c r="F70" s="198">
        <f t="shared" si="11"/>
        <v>26147795.460000001</v>
      </c>
      <c r="G70" s="198">
        <f t="shared" si="11"/>
        <v>-21371738.440000001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5" t="s">
        <v>272</v>
      </c>
      <c r="B73" s="200">
        <v>0</v>
      </c>
      <c r="C73" s="200">
        <v>0</v>
      </c>
      <c r="D73" s="200">
        <v>0</v>
      </c>
      <c r="E73" s="200">
        <v>0</v>
      </c>
      <c r="F73" s="200">
        <v>0</v>
      </c>
      <c r="G73" s="200">
        <f>F73-B73</f>
        <v>0</v>
      </c>
    </row>
    <row r="74" spans="1:7" ht="30" x14ac:dyDescent="0.25">
      <c r="A74" s="125" t="s">
        <v>273</v>
      </c>
      <c r="B74" s="200">
        <v>0</v>
      </c>
      <c r="C74" s="200">
        <v>0</v>
      </c>
      <c r="D74" s="200">
        <v>0</v>
      </c>
      <c r="E74" s="200">
        <v>0</v>
      </c>
      <c r="F74" s="200">
        <v>0</v>
      </c>
      <c r="G74" s="200">
        <f>F74-B74</f>
        <v>0</v>
      </c>
    </row>
    <row r="75" spans="1:7" x14ac:dyDescent="0.25">
      <c r="A75" s="115" t="s">
        <v>274</v>
      </c>
      <c r="B75" s="199">
        <f>B73+B74</f>
        <v>0</v>
      </c>
      <c r="C75" s="199">
        <f t="shared" ref="C75:G75" si="12">C73+C74</f>
        <v>0</v>
      </c>
      <c r="D75" s="199">
        <f t="shared" si="12"/>
        <v>0</v>
      </c>
      <c r="E75" s="199">
        <f t="shared" si="12"/>
        <v>0</v>
      </c>
      <c r="F75" s="199">
        <f t="shared" si="12"/>
        <v>0</v>
      </c>
      <c r="G75" s="199">
        <f t="shared" si="12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52680.73</v>
      </c>
      <c r="Q7" s="18">
        <f>'Formato 5'!C13</f>
        <v>0</v>
      </c>
      <c r="R7" s="18">
        <f>'Formato 5'!D13</f>
        <v>52680.73</v>
      </c>
      <c r="S7" s="18">
        <f>'Formato 5'!E13</f>
        <v>28870.32</v>
      </c>
      <c r="T7" s="18">
        <f>'Formato 5'!F13</f>
        <v>28870.32</v>
      </c>
      <c r="U7" s="18">
        <f>'Formato 5'!G13</f>
        <v>-23810.410000000003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47466853.170000002</v>
      </c>
      <c r="Q9" s="18">
        <f>'Formato 5'!C15</f>
        <v>0</v>
      </c>
      <c r="R9" s="18">
        <f>'Formato 5'!D15</f>
        <v>47466853.170000002</v>
      </c>
      <c r="S9" s="18">
        <f>'Formato 5'!E15</f>
        <v>24701885.23</v>
      </c>
      <c r="T9" s="18">
        <f>'Formato 5'!F15</f>
        <v>26118925.140000001</v>
      </c>
      <c r="U9" s="18">
        <f>'Formato 5'!G15</f>
        <v>-21347928.030000001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47519533.899999999</v>
      </c>
      <c r="Q34">
        <f>'Formato 5'!C41</f>
        <v>0</v>
      </c>
      <c r="R34">
        <f>'Formato 5'!D41</f>
        <v>47519533.899999999</v>
      </c>
      <c r="S34">
        <f>'Formato 5'!E41</f>
        <v>24730755.550000001</v>
      </c>
      <c r="T34">
        <f>'Formato 5'!F41</f>
        <v>26147795.460000001</v>
      </c>
      <c r="U34">
        <f>'Formato 5'!G41</f>
        <v>-21371738.440000001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2" zoomScale="90" zoomScaleNormal="90" zoomScalePageLayoutView="90" workbookViewId="0">
      <selection activeCell="B159" sqref="B159:G159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5" t="s">
        <v>3285</v>
      </c>
      <c r="B1" s="324"/>
      <c r="C1" s="324"/>
      <c r="D1" s="324"/>
      <c r="E1" s="324"/>
      <c r="F1" s="324"/>
      <c r="G1" s="324"/>
    </row>
    <row r="2" spans="1:7" x14ac:dyDescent="0.25">
      <c r="A2" s="328" t="str">
        <f>ENTE_PUBLICO_A</f>
        <v>JUNTA MUNICIPAL DE AGUA POTABLE Y ALCANTARILLADO DE SAN FELIPE, GTO., Gobierno del Estado de Guanajuato (a)</v>
      </c>
      <c r="B2" s="328"/>
      <c r="C2" s="328"/>
      <c r="D2" s="328"/>
      <c r="E2" s="328"/>
      <c r="F2" s="328"/>
      <c r="G2" s="328"/>
    </row>
    <row r="3" spans="1:7" x14ac:dyDescent="0.25">
      <c r="A3" s="329" t="s">
        <v>277</v>
      </c>
      <c r="B3" s="329"/>
      <c r="C3" s="329"/>
      <c r="D3" s="329"/>
      <c r="E3" s="329"/>
      <c r="F3" s="329"/>
      <c r="G3" s="329"/>
    </row>
    <row r="4" spans="1:7" x14ac:dyDescent="0.25">
      <c r="A4" s="329" t="s">
        <v>278</v>
      </c>
      <c r="B4" s="329"/>
      <c r="C4" s="329"/>
      <c r="D4" s="329"/>
      <c r="E4" s="329"/>
      <c r="F4" s="329"/>
      <c r="G4" s="329"/>
    </row>
    <row r="5" spans="1:7" x14ac:dyDescent="0.25">
      <c r="A5" s="330" t="str">
        <f>TRIMESTRE</f>
        <v>Del 1 de enero al 30 de junio de 2023 (b)</v>
      </c>
      <c r="B5" s="330"/>
      <c r="C5" s="330"/>
      <c r="D5" s="330"/>
      <c r="E5" s="330"/>
      <c r="F5" s="330"/>
      <c r="G5" s="330"/>
    </row>
    <row r="6" spans="1:7" x14ac:dyDescent="0.25">
      <c r="A6" s="322" t="s">
        <v>118</v>
      </c>
      <c r="B6" s="322"/>
      <c r="C6" s="322"/>
      <c r="D6" s="322"/>
      <c r="E6" s="322"/>
      <c r="F6" s="322"/>
      <c r="G6" s="322"/>
    </row>
    <row r="7" spans="1:7" ht="15" customHeight="1" x14ac:dyDescent="0.25">
      <c r="A7" s="326" t="s">
        <v>0</v>
      </c>
      <c r="B7" s="326" t="s">
        <v>279</v>
      </c>
      <c r="C7" s="326"/>
      <c r="D7" s="326"/>
      <c r="E7" s="326"/>
      <c r="F7" s="326"/>
      <c r="G7" s="327" t="s">
        <v>280</v>
      </c>
    </row>
    <row r="8" spans="1:7" ht="30" x14ac:dyDescent="0.25">
      <c r="A8" s="32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6"/>
    </row>
    <row r="9" spans="1:7" x14ac:dyDescent="0.25">
      <c r="A9" s="78" t="s">
        <v>285</v>
      </c>
      <c r="B9" s="201">
        <f>SUM(B10,B18,B28,B38,B48,B58,B62,B71,B75)</f>
        <v>47519533.899999999</v>
      </c>
      <c r="C9" s="201">
        <f t="shared" ref="C9:F9" si="0">SUM(C10,C18,C28,C38,C48,C58,C62,C71,C75)</f>
        <v>31455937.77</v>
      </c>
      <c r="D9" s="201">
        <f t="shared" si="0"/>
        <v>78975471.670000002</v>
      </c>
      <c r="E9" s="201">
        <f t="shared" si="0"/>
        <v>21494116.970000003</v>
      </c>
      <c r="F9" s="201">
        <f t="shared" si="0"/>
        <v>20258399.440000001</v>
      </c>
      <c r="G9" s="201">
        <f>G10+G18+G189+G28+G38+G48+G58+G62+G71+G75</f>
        <v>57481354.700000003</v>
      </c>
    </row>
    <row r="10" spans="1:7" x14ac:dyDescent="0.25">
      <c r="A10" s="79" t="s">
        <v>286</v>
      </c>
      <c r="B10" s="207">
        <v>17790625.75</v>
      </c>
      <c r="C10" s="207">
        <v>0</v>
      </c>
      <c r="D10" s="207">
        <v>17790625.75</v>
      </c>
      <c r="E10" s="238">
        <v>7508147.5300000012</v>
      </c>
      <c r="F10" s="242">
        <v>7506826.1500000004</v>
      </c>
      <c r="G10" s="207">
        <v>10282478.219999999</v>
      </c>
    </row>
    <row r="11" spans="1:7" x14ac:dyDescent="0.25">
      <c r="A11" s="80" t="s">
        <v>287</v>
      </c>
      <c r="B11" s="206">
        <v>10001722.27</v>
      </c>
      <c r="C11" s="203">
        <v>0</v>
      </c>
      <c r="D11" s="229">
        <v>10001722.27</v>
      </c>
      <c r="E11" s="239">
        <v>4517910.1100000003</v>
      </c>
      <c r="F11" s="243">
        <v>4516588.7300000004</v>
      </c>
      <c r="G11" s="203">
        <f>D11-E11</f>
        <v>5483812.1599999992</v>
      </c>
    </row>
    <row r="12" spans="1:7" x14ac:dyDescent="0.25">
      <c r="A12" s="80" t="s">
        <v>288</v>
      </c>
      <c r="B12" s="205">
        <v>0</v>
      </c>
      <c r="C12" s="227">
        <v>0</v>
      </c>
      <c r="D12" s="229">
        <v>0</v>
      </c>
      <c r="E12" s="238">
        <v>0</v>
      </c>
      <c r="F12" s="242">
        <v>0</v>
      </c>
      <c r="G12" s="203">
        <f>D12-E12</f>
        <v>0</v>
      </c>
    </row>
    <row r="13" spans="1:7" x14ac:dyDescent="0.25">
      <c r="A13" s="80" t="s">
        <v>289</v>
      </c>
      <c r="B13" s="206">
        <v>1639906.97</v>
      </c>
      <c r="C13" s="227">
        <v>0</v>
      </c>
      <c r="D13" s="229">
        <v>1639906.97</v>
      </c>
      <c r="E13" s="239">
        <v>349565.08</v>
      </c>
      <c r="F13" s="243">
        <v>349565.08</v>
      </c>
      <c r="G13" s="203">
        <f t="shared" ref="G13:G17" si="1">D13-E13</f>
        <v>1290341.8899999999</v>
      </c>
    </row>
    <row r="14" spans="1:7" x14ac:dyDescent="0.25">
      <c r="A14" s="80" t="s">
        <v>290</v>
      </c>
      <c r="B14" s="206">
        <v>2628831.09</v>
      </c>
      <c r="C14" s="227">
        <v>0</v>
      </c>
      <c r="D14" s="229">
        <v>2628831.09</v>
      </c>
      <c r="E14" s="239">
        <v>1119944.99</v>
      </c>
      <c r="F14" s="243">
        <v>1119944.99</v>
      </c>
      <c r="G14" s="203">
        <f t="shared" si="1"/>
        <v>1508886.0999999999</v>
      </c>
    </row>
    <row r="15" spans="1:7" x14ac:dyDescent="0.25">
      <c r="A15" s="80" t="s">
        <v>291</v>
      </c>
      <c r="B15" s="206">
        <v>3520165.42</v>
      </c>
      <c r="C15" s="227">
        <v>0</v>
      </c>
      <c r="D15" s="229">
        <v>3520165.42</v>
      </c>
      <c r="E15" s="239">
        <v>1520727.35</v>
      </c>
      <c r="F15" s="243">
        <v>1520727.35</v>
      </c>
      <c r="G15" s="203">
        <f t="shared" si="1"/>
        <v>1999438.0699999998</v>
      </c>
    </row>
    <row r="16" spans="1:7" x14ac:dyDescent="0.25">
      <c r="A16" s="80" t="s">
        <v>292</v>
      </c>
      <c r="B16" s="205">
        <v>0</v>
      </c>
      <c r="C16" s="221">
        <v>0</v>
      </c>
      <c r="D16" s="229">
        <v>0</v>
      </c>
      <c r="E16" s="238">
        <v>0</v>
      </c>
      <c r="F16" s="242">
        <v>0</v>
      </c>
      <c r="G16" s="203">
        <f t="shared" si="1"/>
        <v>0</v>
      </c>
    </row>
    <row r="17" spans="1:7" x14ac:dyDescent="0.25">
      <c r="A17" s="80" t="s">
        <v>293</v>
      </c>
      <c r="B17" s="205">
        <v>0</v>
      </c>
      <c r="C17" s="203">
        <v>0</v>
      </c>
      <c r="D17" s="229">
        <v>0</v>
      </c>
      <c r="E17" s="238">
        <v>0</v>
      </c>
      <c r="F17" s="242">
        <v>0</v>
      </c>
      <c r="G17" s="76">
        <f t="shared" si="1"/>
        <v>0</v>
      </c>
    </row>
    <row r="18" spans="1:7" x14ac:dyDescent="0.25">
      <c r="A18" s="79" t="s">
        <v>294</v>
      </c>
      <c r="B18" s="209">
        <f>SUM(B19:B27)</f>
        <v>5838127.1299999999</v>
      </c>
      <c r="C18" s="222">
        <v>199346.89</v>
      </c>
      <c r="D18" s="230">
        <v>6037474.0199999996</v>
      </c>
      <c r="E18" s="238">
        <v>2736177.6599999997</v>
      </c>
      <c r="F18" s="242">
        <v>2736177.6599999997</v>
      </c>
      <c r="G18" s="76">
        <f>SUM(G19:G27)</f>
        <v>3301296.3600000003</v>
      </c>
    </row>
    <row r="19" spans="1:7" x14ac:dyDescent="0.25">
      <c r="A19" s="80" t="s">
        <v>295</v>
      </c>
      <c r="B19" s="209">
        <v>797127.75</v>
      </c>
      <c r="C19" s="224">
        <v>0</v>
      </c>
      <c r="D19" s="230">
        <v>797127.75</v>
      </c>
      <c r="E19" s="239">
        <v>297400.26</v>
      </c>
      <c r="F19" s="243">
        <v>297400.26</v>
      </c>
      <c r="G19" s="204">
        <f>D19-E19</f>
        <v>499727.49</v>
      </c>
    </row>
    <row r="20" spans="1:7" x14ac:dyDescent="0.25">
      <c r="A20" s="80" t="s">
        <v>296</v>
      </c>
      <c r="B20" s="209">
        <v>103294.77</v>
      </c>
      <c r="C20" s="224">
        <v>0</v>
      </c>
      <c r="D20" s="230">
        <v>103294.77</v>
      </c>
      <c r="E20" s="239">
        <v>18782.73</v>
      </c>
      <c r="F20" s="243">
        <v>18782.73</v>
      </c>
      <c r="G20" s="204">
        <f t="shared" ref="G20:G27" si="2">D20-E20</f>
        <v>84512.040000000008</v>
      </c>
    </row>
    <row r="21" spans="1:7" x14ac:dyDescent="0.25">
      <c r="A21" s="80" t="s">
        <v>297</v>
      </c>
      <c r="B21" s="209">
        <v>123291</v>
      </c>
      <c r="C21" s="224">
        <v>0</v>
      </c>
      <c r="D21" s="230">
        <v>123291</v>
      </c>
      <c r="E21" s="239">
        <v>0</v>
      </c>
      <c r="F21" s="243">
        <v>0</v>
      </c>
      <c r="G21" s="204">
        <f t="shared" si="2"/>
        <v>123291</v>
      </c>
    </row>
    <row r="22" spans="1:7" x14ac:dyDescent="0.25">
      <c r="A22" s="80" t="s">
        <v>298</v>
      </c>
      <c r="B22" s="209">
        <v>2370724.4300000002</v>
      </c>
      <c r="C22" s="224">
        <v>112000</v>
      </c>
      <c r="D22" s="230">
        <v>2482724.4300000002</v>
      </c>
      <c r="E22" s="239">
        <v>1881913.27</v>
      </c>
      <c r="F22" s="243">
        <v>1881913.27</v>
      </c>
      <c r="G22" s="204">
        <f t="shared" si="2"/>
        <v>600811.16000000015</v>
      </c>
    </row>
    <row r="23" spans="1:7" x14ac:dyDescent="0.25">
      <c r="A23" s="80" t="s">
        <v>299</v>
      </c>
      <c r="B23" s="209">
        <v>57235.3</v>
      </c>
      <c r="C23" s="224">
        <v>0</v>
      </c>
      <c r="D23" s="230">
        <v>57235.3</v>
      </c>
      <c r="E23" s="239">
        <v>0</v>
      </c>
      <c r="F23" s="243">
        <v>0</v>
      </c>
      <c r="G23" s="204">
        <f t="shared" si="2"/>
        <v>57235.3</v>
      </c>
    </row>
    <row r="24" spans="1:7" x14ac:dyDescent="0.25">
      <c r="A24" s="80" t="s">
        <v>300</v>
      </c>
      <c r="B24" s="209">
        <v>715788.18</v>
      </c>
      <c r="C24" s="224">
        <v>0</v>
      </c>
      <c r="D24" s="230">
        <v>715788.18</v>
      </c>
      <c r="E24" s="239">
        <v>311645.36</v>
      </c>
      <c r="F24" s="243">
        <v>311645.36</v>
      </c>
      <c r="G24" s="204">
        <f t="shared" si="2"/>
        <v>404142.82000000007</v>
      </c>
    </row>
    <row r="25" spans="1:7" x14ac:dyDescent="0.25">
      <c r="A25" s="80" t="s">
        <v>301</v>
      </c>
      <c r="B25" s="209">
        <v>311074.90999999997</v>
      </c>
      <c r="C25" s="224">
        <v>52650</v>
      </c>
      <c r="D25" s="230">
        <v>363724.91</v>
      </c>
      <c r="E25" s="239">
        <v>10920.49</v>
      </c>
      <c r="F25" s="243">
        <v>10920.49</v>
      </c>
      <c r="G25" s="204">
        <f t="shared" si="2"/>
        <v>352804.42</v>
      </c>
    </row>
    <row r="26" spans="1:7" x14ac:dyDescent="0.25">
      <c r="A26" s="80" t="s">
        <v>302</v>
      </c>
      <c r="B26" s="208">
        <v>0</v>
      </c>
      <c r="C26" s="223">
        <v>0</v>
      </c>
      <c r="D26" s="230">
        <v>0</v>
      </c>
      <c r="E26" s="238">
        <v>0</v>
      </c>
      <c r="F26" s="242">
        <v>0</v>
      </c>
      <c r="G26" s="204">
        <f t="shared" si="2"/>
        <v>0</v>
      </c>
    </row>
    <row r="27" spans="1:7" x14ac:dyDescent="0.25">
      <c r="A27" s="80" t="s">
        <v>303</v>
      </c>
      <c r="B27" s="209">
        <v>1359590.79</v>
      </c>
      <c r="C27" s="224">
        <v>34696.89</v>
      </c>
      <c r="D27" s="230">
        <v>1394287.68</v>
      </c>
      <c r="E27" s="239">
        <v>215515.55</v>
      </c>
      <c r="F27" s="243">
        <v>215515.55</v>
      </c>
      <c r="G27" s="76">
        <f t="shared" si="2"/>
        <v>1178772.1299999999</v>
      </c>
    </row>
    <row r="28" spans="1:7" x14ac:dyDescent="0.25">
      <c r="A28" s="79" t="s">
        <v>304</v>
      </c>
      <c r="B28" s="76">
        <f>SUM(B29:B37)</f>
        <v>18746633.23</v>
      </c>
      <c r="C28" s="76">
        <f t="shared" ref="C28:G28" si="3">SUM(C29:C37)</f>
        <v>2103270.9500000002</v>
      </c>
      <c r="D28" s="76">
        <f t="shared" si="3"/>
        <v>20849904.18</v>
      </c>
      <c r="E28" s="238">
        <v>6222569.46</v>
      </c>
      <c r="F28" s="242">
        <v>6298813.8200000003</v>
      </c>
      <c r="G28" s="76">
        <f t="shared" si="3"/>
        <v>14627334.720000003</v>
      </c>
    </row>
    <row r="29" spans="1:7" x14ac:dyDescent="0.25">
      <c r="A29" s="80" t="s">
        <v>305</v>
      </c>
      <c r="B29" s="217">
        <v>9215755.25</v>
      </c>
      <c r="C29" s="225">
        <v>25000</v>
      </c>
      <c r="D29" s="231">
        <v>9240755.25</v>
      </c>
      <c r="E29" s="239">
        <v>3386379.94</v>
      </c>
      <c r="F29" s="243">
        <v>3386379.94</v>
      </c>
      <c r="G29" s="76">
        <f>D29-E29</f>
        <v>5854375.3100000005</v>
      </c>
    </row>
    <row r="30" spans="1:7" x14ac:dyDescent="0.25">
      <c r="A30" s="80" t="s">
        <v>306</v>
      </c>
      <c r="B30" s="217">
        <v>59348.36</v>
      </c>
      <c r="C30" s="225">
        <v>0</v>
      </c>
      <c r="D30" s="231">
        <v>59348.36</v>
      </c>
      <c r="E30" s="239">
        <v>0</v>
      </c>
      <c r="F30" s="243">
        <v>0</v>
      </c>
      <c r="G30" s="76">
        <f t="shared" ref="G30:G37" si="4">D30-E30</f>
        <v>59348.36</v>
      </c>
    </row>
    <row r="31" spans="1:7" x14ac:dyDescent="0.25">
      <c r="A31" s="80" t="s">
        <v>307</v>
      </c>
      <c r="B31" s="217">
        <v>4276054.9800000004</v>
      </c>
      <c r="C31" s="225">
        <v>2070470.95</v>
      </c>
      <c r="D31" s="231">
        <v>6346525.9300000006</v>
      </c>
      <c r="E31" s="239">
        <v>1277252.3600000001</v>
      </c>
      <c r="F31" s="243">
        <v>1277252.3600000001</v>
      </c>
      <c r="G31" s="76">
        <f t="shared" si="4"/>
        <v>5069273.57</v>
      </c>
    </row>
    <row r="32" spans="1:7" x14ac:dyDescent="0.25">
      <c r="A32" s="80" t="s">
        <v>308</v>
      </c>
      <c r="B32" s="217">
        <v>350454.83</v>
      </c>
      <c r="C32" s="225">
        <v>0</v>
      </c>
      <c r="D32" s="231">
        <v>350454.83</v>
      </c>
      <c r="E32" s="239">
        <v>152385.28</v>
      </c>
      <c r="F32" s="243">
        <v>228669.28</v>
      </c>
      <c r="G32" s="76">
        <f t="shared" si="4"/>
        <v>198069.55000000002</v>
      </c>
    </row>
    <row r="33" spans="1:7" x14ac:dyDescent="0.25">
      <c r="A33" s="80" t="s">
        <v>309</v>
      </c>
      <c r="B33" s="217">
        <v>1377690.25</v>
      </c>
      <c r="C33" s="225">
        <v>7800</v>
      </c>
      <c r="D33" s="231">
        <v>1385490.25</v>
      </c>
      <c r="E33" s="239">
        <v>166483.21</v>
      </c>
      <c r="F33" s="243">
        <v>166483.21</v>
      </c>
      <c r="G33" s="76">
        <f t="shared" si="4"/>
        <v>1219007.04</v>
      </c>
    </row>
    <row r="34" spans="1:7" x14ac:dyDescent="0.25">
      <c r="A34" s="80" t="s">
        <v>310</v>
      </c>
      <c r="B34" s="217">
        <v>201480.18</v>
      </c>
      <c r="C34" s="225">
        <v>0</v>
      </c>
      <c r="D34" s="231">
        <v>201480.18</v>
      </c>
      <c r="E34" s="239">
        <v>131805.35999999999</v>
      </c>
      <c r="F34" s="243">
        <v>131805.35999999999</v>
      </c>
      <c r="G34" s="76">
        <f t="shared" si="4"/>
        <v>69674.820000000007</v>
      </c>
    </row>
    <row r="35" spans="1:7" x14ac:dyDescent="0.25">
      <c r="A35" s="80" t="s">
        <v>311</v>
      </c>
      <c r="B35" s="217">
        <v>129239.25</v>
      </c>
      <c r="C35" s="225">
        <v>0</v>
      </c>
      <c r="D35" s="231">
        <v>129239.25</v>
      </c>
      <c r="E35" s="239">
        <v>4670.8500000000004</v>
      </c>
      <c r="F35" s="243">
        <v>4670.8500000000004</v>
      </c>
      <c r="G35" s="76">
        <f t="shared" si="4"/>
        <v>124568.4</v>
      </c>
    </row>
    <row r="36" spans="1:7" x14ac:dyDescent="0.25">
      <c r="A36" s="80" t="s">
        <v>312</v>
      </c>
      <c r="B36" s="217">
        <v>120499.51</v>
      </c>
      <c r="C36" s="225">
        <v>0</v>
      </c>
      <c r="D36" s="231">
        <v>120499.51</v>
      </c>
      <c r="E36" s="239">
        <v>94477.28</v>
      </c>
      <c r="F36" s="243">
        <v>94477.28</v>
      </c>
      <c r="G36" s="76">
        <f t="shared" si="4"/>
        <v>26022.229999999996</v>
      </c>
    </row>
    <row r="37" spans="1:7" x14ac:dyDescent="0.25">
      <c r="A37" s="80" t="s">
        <v>313</v>
      </c>
      <c r="B37" s="218">
        <v>3016110.62</v>
      </c>
      <c r="C37" s="225">
        <v>0</v>
      </c>
      <c r="D37" s="231">
        <v>3016110.62</v>
      </c>
      <c r="E37" s="239">
        <v>1009115.18</v>
      </c>
      <c r="F37" s="243">
        <v>1009075.54</v>
      </c>
      <c r="G37" s="76">
        <f t="shared" si="4"/>
        <v>2006995.44</v>
      </c>
    </row>
    <row r="38" spans="1:7" x14ac:dyDescent="0.25">
      <c r="A38" s="79" t="s">
        <v>314</v>
      </c>
      <c r="B38" s="76">
        <f>SUM(B39:B47)</f>
        <v>0</v>
      </c>
      <c r="C38" s="76">
        <f t="shared" ref="C38:G38" si="5">SUM(C39:C47)</f>
        <v>500000</v>
      </c>
      <c r="D38" s="76">
        <f t="shared" si="5"/>
        <v>500000</v>
      </c>
      <c r="E38" s="238">
        <v>0</v>
      </c>
      <c r="F38" s="242">
        <v>0</v>
      </c>
      <c r="G38" s="76">
        <f t="shared" si="5"/>
        <v>500000</v>
      </c>
    </row>
    <row r="39" spans="1:7" x14ac:dyDescent="0.25">
      <c r="A39" s="80" t="s">
        <v>315</v>
      </c>
      <c r="B39" s="219">
        <v>0</v>
      </c>
      <c r="C39" s="227">
        <v>0</v>
      </c>
      <c r="D39" s="232">
        <v>0</v>
      </c>
      <c r="E39" s="238">
        <v>0</v>
      </c>
      <c r="F39" s="242">
        <v>0</v>
      </c>
      <c r="G39" s="76">
        <f>D39-E39</f>
        <v>0</v>
      </c>
    </row>
    <row r="40" spans="1:7" x14ac:dyDescent="0.25">
      <c r="A40" s="80" t="s">
        <v>316</v>
      </c>
      <c r="B40" s="219">
        <v>0</v>
      </c>
      <c r="C40" s="227">
        <v>0</v>
      </c>
      <c r="D40" s="232">
        <v>0</v>
      </c>
      <c r="E40" s="238">
        <v>0</v>
      </c>
      <c r="F40" s="242">
        <v>0</v>
      </c>
      <c r="G40" s="76">
        <f t="shared" ref="G40:G47" si="6">D40-E40</f>
        <v>0</v>
      </c>
    </row>
    <row r="41" spans="1:7" x14ac:dyDescent="0.25">
      <c r="A41" s="80" t="s">
        <v>317</v>
      </c>
      <c r="B41" s="219">
        <v>0</v>
      </c>
      <c r="C41" s="204">
        <v>0</v>
      </c>
      <c r="D41" s="232">
        <v>0</v>
      </c>
      <c r="E41" s="238">
        <v>0</v>
      </c>
      <c r="F41" s="242">
        <v>0</v>
      </c>
      <c r="G41" s="76">
        <f t="shared" si="6"/>
        <v>0</v>
      </c>
    </row>
    <row r="42" spans="1:7" x14ac:dyDescent="0.25">
      <c r="A42" s="80" t="s">
        <v>318</v>
      </c>
      <c r="B42" s="220">
        <v>0</v>
      </c>
      <c r="C42" s="226">
        <v>500000</v>
      </c>
      <c r="D42" s="232">
        <v>500000</v>
      </c>
      <c r="E42" s="239">
        <v>0</v>
      </c>
      <c r="F42" s="243">
        <v>0</v>
      </c>
      <c r="G42" s="76">
        <f t="shared" si="6"/>
        <v>500000</v>
      </c>
    </row>
    <row r="43" spans="1:7" x14ac:dyDescent="0.25">
      <c r="A43" s="80" t="s">
        <v>319</v>
      </c>
      <c r="B43" s="219">
        <v>0</v>
      </c>
      <c r="C43" s="227">
        <v>0</v>
      </c>
      <c r="D43" s="232">
        <v>0</v>
      </c>
      <c r="E43" s="238">
        <v>0</v>
      </c>
      <c r="F43" s="242">
        <v>0</v>
      </c>
      <c r="G43" s="76">
        <f t="shared" si="6"/>
        <v>0</v>
      </c>
    </row>
    <row r="44" spans="1:7" x14ac:dyDescent="0.25">
      <c r="A44" s="80" t="s">
        <v>320</v>
      </c>
      <c r="B44" s="219">
        <v>0</v>
      </c>
      <c r="C44" s="227">
        <v>0</v>
      </c>
      <c r="D44" s="232">
        <v>0</v>
      </c>
      <c r="E44" s="238">
        <v>0</v>
      </c>
      <c r="F44" s="242">
        <v>0</v>
      </c>
      <c r="G44" s="76">
        <f t="shared" si="6"/>
        <v>0</v>
      </c>
    </row>
    <row r="45" spans="1:7" x14ac:dyDescent="0.25">
      <c r="A45" s="80" t="s">
        <v>321</v>
      </c>
      <c r="B45" s="219">
        <v>0</v>
      </c>
      <c r="C45" s="227">
        <v>0</v>
      </c>
      <c r="D45" s="232">
        <v>0</v>
      </c>
      <c r="E45" s="238">
        <v>0</v>
      </c>
      <c r="F45" s="242">
        <v>0</v>
      </c>
      <c r="G45" s="76">
        <f t="shared" si="6"/>
        <v>0</v>
      </c>
    </row>
    <row r="46" spans="1:7" x14ac:dyDescent="0.25">
      <c r="A46" s="80" t="s">
        <v>322</v>
      </c>
      <c r="B46" s="219">
        <v>0</v>
      </c>
      <c r="C46" s="227">
        <v>0</v>
      </c>
      <c r="D46" s="232">
        <v>0</v>
      </c>
      <c r="E46" s="238">
        <v>0</v>
      </c>
      <c r="F46" s="242">
        <v>0</v>
      </c>
      <c r="G46" s="76">
        <f t="shared" si="6"/>
        <v>0</v>
      </c>
    </row>
    <row r="47" spans="1:7" x14ac:dyDescent="0.25">
      <c r="A47" s="80" t="s">
        <v>323</v>
      </c>
      <c r="B47" s="219">
        <v>0</v>
      </c>
      <c r="C47" s="227">
        <v>0</v>
      </c>
      <c r="D47" s="232">
        <v>0</v>
      </c>
      <c r="E47" s="238">
        <v>0</v>
      </c>
      <c r="F47" s="242">
        <v>0</v>
      </c>
      <c r="G47" s="76">
        <f t="shared" si="6"/>
        <v>0</v>
      </c>
    </row>
    <row r="48" spans="1:7" x14ac:dyDescent="0.25">
      <c r="A48" s="79" t="s">
        <v>324</v>
      </c>
      <c r="B48" s="76">
        <f>SUM(B49:B57)</f>
        <v>2546527.35</v>
      </c>
      <c r="C48" s="227">
        <v>340650</v>
      </c>
      <c r="D48" s="76">
        <f t="shared" ref="D48:G48" si="7">SUM(D49:D57)</f>
        <v>2887177.35</v>
      </c>
      <c r="E48" s="238">
        <v>1656558.01</v>
      </c>
      <c r="F48" s="242">
        <v>345917.5</v>
      </c>
      <c r="G48" s="76">
        <f t="shared" si="7"/>
        <v>1230619.3400000001</v>
      </c>
    </row>
    <row r="49" spans="1:7" x14ac:dyDescent="0.25">
      <c r="A49" s="80" t="s">
        <v>325</v>
      </c>
      <c r="B49" s="211">
        <v>100959.94</v>
      </c>
      <c r="C49" s="228">
        <v>132000</v>
      </c>
      <c r="D49" s="233">
        <v>232959.94</v>
      </c>
      <c r="E49" s="239">
        <v>98117</v>
      </c>
      <c r="F49" s="243">
        <v>98117</v>
      </c>
      <c r="G49" s="76">
        <f>D49-E49</f>
        <v>134842.94</v>
      </c>
    </row>
    <row r="50" spans="1:7" x14ac:dyDescent="0.25">
      <c r="A50" s="80" t="s">
        <v>326</v>
      </c>
      <c r="B50" s="211">
        <v>86041.13</v>
      </c>
      <c r="C50" s="228">
        <v>0</v>
      </c>
      <c r="D50" s="233">
        <v>86041.13</v>
      </c>
      <c r="E50" s="239">
        <v>39170</v>
      </c>
      <c r="F50" s="243">
        <v>39170</v>
      </c>
      <c r="G50" s="76">
        <f t="shared" ref="G50:G57" si="8">D50-E50</f>
        <v>46871.130000000005</v>
      </c>
    </row>
    <row r="51" spans="1:7" x14ac:dyDescent="0.25">
      <c r="A51" s="80" t="s">
        <v>327</v>
      </c>
      <c r="B51" s="211">
        <v>24000</v>
      </c>
      <c r="C51" s="228">
        <v>0</v>
      </c>
      <c r="D51" s="233">
        <v>24000</v>
      </c>
      <c r="E51" s="239">
        <v>24000</v>
      </c>
      <c r="F51" s="243">
        <v>24000</v>
      </c>
      <c r="G51" s="76">
        <f t="shared" si="8"/>
        <v>0</v>
      </c>
    </row>
    <row r="52" spans="1:7" x14ac:dyDescent="0.25">
      <c r="A52" s="80" t="s">
        <v>328</v>
      </c>
      <c r="B52" s="211">
        <v>1502000</v>
      </c>
      <c r="C52" s="228">
        <v>0</v>
      </c>
      <c r="D52" s="233">
        <v>1502000</v>
      </c>
      <c r="E52" s="239">
        <v>1310640.51</v>
      </c>
      <c r="F52" s="243">
        <v>0</v>
      </c>
      <c r="G52" s="76">
        <f t="shared" si="8"/>
        <v>191359.49</v>
      </c>
    </row>
    <row r="53" spans="1:7" x14ac:dyDescent="0.25">
      <c r="A53" s="80" t="s">
        <v>329</v>
      </c>
      <c r="B53" s="210">
        <v>0</v>
      </c>
      <c r="C53" s="227">
        <v>0</v>
      </c>
      <c r="D53" s="233">
        <v>0</v>
      </c>
      <c r="E53" s="238">
        <v>0</v>
      </c>
      <c r="F53" s="242">
        <v>0</v>
      </c>
      <c r="G53" s="76">
        <f t="shared" si="8"/>
        <v>0</v>
      </c>
    </row>
    <row r="54" spans="1:7" x14ac:dyDescent="0.25">
      <c r="A54" s="80" t="s">
        <v>330</v>
      </c>
      <c r="B54" s="211">
        <v>583600</v>
      </c>
      <c r="C54" s="228">
        <v>208650</v>
      </c>
      <c r="D54" s="233">
        <v>792250</v>
      </c>
      <c r="E54" s="239">
        <v>184630.5</v>
      </c>
      <c r="F54" s="243">
        <v>184630.5</v>
      </c>
      <c r="G54" s="76">
        <f t="shared" si="8"/>
        <v>607619.5</v>
      </c>
    </row>
    <row r="55" spans="1:7" x14ac:dyDescent="0.25">
      <c r="A55" s="80" t="s">
        <v>331</v>
      </c>
      <c r="B55" s="210">
        <v>0</v>
      </c>
      <c r="C55" s="227">
        <v>0</v>
      </c>
      <c r="D55" s="233">
        <v>0</v>
      </c>
      <c r="E55" s="238">
        <v>0</v>
      </c>
      <c r="F55" s="242">
        <v>0</v>
      </c>
      <c r="G55" s="76">
        <f t="shared" si="8"/>
        <v>0</v>
      </c>
    </row>
    <row r="56" spans="1:7" x14ac:dyDescent="0.25">
      <c r="A56" s="80" t="s">
        <v>332</v>
      </c>
      <c r="B56" s="210">
        <v>0</v>
      </c>
      <c r="C56" s="227">
        <v>0</v>
      </c>
      <c r="D56" s="233">
        <v>0</v>
      </c>
      <c r="E56" s="238">
        <v>0</v>
      </c>
      <c r="F56" s="242">
        <v>0</v>
      </c>
      <c r="G56" s="76">
        <f t="shared" si="8"/>
        <v>0</v>
      </c>
    </row>
    <row r="57" spans="1:7" x14ac:dyDescent="0.25">
      <c r="A57" s="80" t="s">
        <v>333</v>
      </c>
      <c r="B57" s="211">
        <v>249926.28</v>
      </c>
      <c r="C57" s="228">
        <v>0</v>
      </c>
      <c r="D57" s="233">
        <v>249926.28</v>
      </c>
      <c r="E57" s="239">
        <v>0</v>
      </c>
      <c r="F57" s="243">
        <v>0</v>
      </c>
      <c r="G57" s="76">
        <f t="shared" si="8"/>
        <v>249926.28</v>
      </c>
    </row>
    <row r="58" spans="1:7" x14ac:dyDescent="0.25">
      <c r="A58" s="79" t="s">
        <v>334</v>
      </c>
      <c r="B58" s="76">
        <f>SUM(B59:B61)</f>
        <v>2597620.44</v>
      </c>
      <c r="C58" s="227">
        <v>28312669.93</v>
      </c>
      <c r="D58" s="233">
        <v>30910290.370000001</v>
      </c>
      <c r="E58" s="238">
        <v>3370664.31</v>
      </c>
      <c r="F58" s="242">
        <v>3370664.31</v>
      </c>
      <c r="G58" s="76">
        <f t="shared" ref="G58" si="9">SUM(G59:G61)</f>
        <v>27539626.060000002</v>
      </c>
    </row>
    <row r="59" spans="1:7" x14ac:dyDescent="0.25">
      <c r="A59" s="80" t="s">
        <v>335</v>
      </c>
      <c r="B59" s="215">
        <v>2597620.44</v>
      </c>
      <c r="C59" s="228">
        <v>28312669.93</v>
      </c>
      <c r="D59" s="234">
        <v>30910290.370000001</v>
      </c>
      <c r="E59" s="239">
        <v>3370664.31</v>
      </c>
      <c r="F59" s="243">
        <v>3370664.31</v>
      </c>
      <c r="G59" s="76">
        <f>D59-E59</f>
        <v>27539626.060000002</v>
      </c>
    </row>
    <row r="60" spans="1:7" x14ac:dyDescent="0.25">
      <c r="A60" s="80" t="s">
        <v>336</v>
      </c>
      <c r="B60" s="214">
        <v>0</v>
      </c>
      <c r="C60" s="227">
        <v>0</v>
      </c>
      <c r="D60" s="234">
        <v>0</v>
      </c>
      <c r="E60" s="240">
        <v>0</v>
      </c>
      <c r="F60" s="241">
        <v>0</v>
      </c>
      <c r="G60" s="241">
        <v>0</v>
      </c>
    </row>
    <row r="61" spans="1:7" x14ac:dyDescent="0.25">
      <c r="A61" s="80" t="s">
        <v>337</v>
      </c>
      <c r="B61" s="214">
        <v>0</v>
      </c>
      <c r="C61" s="227">
        <v>0</v>
      </c>
      <c r="D61" s="234">
        <v>0</v>
      </c>
      <c r="E61" s="240">
        <v>0</v>
      </c>
      <c r="F61" s="241">
        <v>0</v>
      </c>
      <c r="G61" s="241">
        <v>0</v>
      </c>
    </row>
    <row r="62" spans="1:7" x14ac:dyDescent="0.25">
      <c r="A62" s="79" t="s">
        <v>338</v>
      </c>
      <c r="B62" s="214">
        <f>SUM(B63:B67,B69:B70)</f>
        <v>0</v>
      </c>
      <c r="C62" s="227">
        <f t="shared" ref="C62" si="10">SUM(C63:C67,C69:C70)</f>
        <v>0</v>
      </c>
      <c r="D62" s="234">
        <v>0</v>
      </c>
      <c r="E62" s="240">
        <v>0</v>
      </c>
      <c r="F62" s="241">
        <v>0</v>
      </c>
      <c r="G62" s="241">
        <v>0</v>
      </c>
    </row>
    <row r="63" spans="1:7" x14ac:dyDescent="0.25">
      <c r="A63" s="80" t="s">
        <v>339</v>
      </c>
      <c r="B63" s="214">
        <v>0</v>
      </c>
      <c r="C63" s="227">
        <v>0</v>
      </c>
      <c r="D63" s="234">
        <v>0</v>
      </c>
      <c r="E63" s="240">
        <v>0</v>
      </c>
      <c r="F63" s="241">
        <v>0</v>
      </c>
      <c r="G63" s="241">
        <v>0</v>
      </c>
    </row>
    <row r="64" spans="1:7" x14ac:dyDescent="0.25">
      <c r="A64" s="80" t="s">
        <v>340</v>
      </c>
      <c r="B64" s="214">
        <v>0</v>
      </c>
      <c r="C64" s="227">
        <v>0</v>
      </c>
      <c r="D64" s="234">
        <v>0</v>
      </c>
      <c r="E64" s="240">
        <v>0</v>
      </c>
      <c r="F64" s="241">
        <v>0</v>
      </c>
      <c r="G64" s="241">
        <v>0</v>
      </c>
    </row>
    <row r="65" spans="1:7" x14ac:dyDescent="0.25">
      <c r="A65" s="80" t="s">
        <v>341</v>
      </c>
      <c r="B65" s="214">
        <v>0</v>
      </c>
      <c r="C65" s="227">
        <v>0</v>
      </c>
      <c r="D65" s="234">
        <v>0</v>
      </c>
      <c r="E65" s="240">
        <v>0</v>
      </c>
      <c r="F65" s="241">
        <v>0</v>
      </c>
      <c r="G65" s="241">
        <v>0</v>
      </c>
    </row>
    <row r="66" spans="1:7" x14ac:dyDescent="0.25">
      <c r="A66" s="80" t="s">
        <v>342</v>
      </c>
      <c r="B66" s="214">
        <v>0</v>
      </c>
      <c r="C66" s="227">
        <v>0</v>
      </c>
      <c r="D66" s="234">
        <v>0</v>
      </c>
      <c r="E66" s="240">
        <v>0</v>
      </c>
      <c r="F66" s="241">
        <v>0</v>
      </c>
      <c r="G66" s="241">
        <v>0</v>
      </c>
    </row>
    <row r="67" spans="1:7" x14ac:dyDescent="0.25">
      <c r="A67" s="80" t="s">
        <v>343</v>
      </c>
      <c r="B67" s="214">
        <v>0</v>
      </c>
      <c r="C67" s="227">
        <v>0</v>
      </c>
      <c r="D67" s="234">
        <v>0</v>
      </c>
      <c r="E67" s="240">
        <v>0</v>
      </c>
      <c r="F67" s="241">
        <v>0</v>
      </c>
      <c r="G67" s="241">
        <v>0</v>
      </c>
    </row>
    <row r="68" spans="1:7" x14ac:dyDescent="0.25">
      <c r="A68" s="80" t="s">
        <v>3301</v>
      </c>
      <c r="B68" s="214">
        <v>0</v>
      </c>
      <c r="C68" s="227">
        <v>0</v>
      </c>
      <c r="D68" s="234">
        <v>0</v>
      </c>
      <c r="E68" s="240">
        <v>0</v>
      </c>
      <c r="F68" s="241">
        <v>0</v>
      </c>
      <c r="G68" s="241">
        <v>0</v>
      </c>
    </row>
    <row r="69" spans="1:7" x14ac:dyDescent="0.25">
      <c r="A69" s="80" t="s">
        <v>345</v>
      </c>
      <c r="B69" s="214">
        <v>0</v>
      </c>
      <c r="C69" s="227">
        <v>0</v>
      </c>
      <c r="D69" s="234">
        <v>0</v>
      </c>
      <c r="E69" s="240">
        <v>0</v>
      </c>
      <c r="F69" s="241">
        <v>0</v>
      </c>
      <c r="G69" s="241">
        <v>0</v>
      </c>
    </row>
    <row r="70" spans="1:7" x14ac:dyDescent="0.25">
      <c r="A70" s="80" t="s">
        <v>346</v>
      </c>
      <c r="B70" s="214">
        <v>0</v>
      </c>
      <c r="C70" s="204">
        <v>0</v>
      </c>
      <c r="D70" s="234">
        <v>0</v>
      </c>
      <c r="E70" s="240">
        <v>0</v>
      </c>
      <c r="F70" s="241">
        <v>0</v>
      </c>
      <c r="G70" s="241">
        <v>0</v>
      </c>
    </row>
    <row r="71" spans="1:7" x14ac:dyDescent="0.25">
      <c r="A71" s="79" t="s">
        <v>347</v>
      </c>
      <c r="B71" s="214">
        <f>SUM(B72:B74)</f>
        <v>0</v>
      </c>
      <c r="C71" s="76">
        <f t="shared" ref="C71" si="11">SUM(C72:C74)</f>
        <v>0</v>
      </c>
      <c r="D71" s="234">
        <v>0</v>
      </c>
      <c r="E71" s="240">
        <v>0</v>
      </c>
      <c r="F71" s="241">
        <v>0</v>
      </c>
      <c r="G71" s="241">
        <v>0</v>
      </c>
    </row>
    <row r="72" spans="1:7" x14ac:dyDescent="0.25">
      <c r="A72" s="80" t="s">
        <v>348</v>
      </c>
      <c r="B72" s="214">
        <v>0</v>
      </c>
      <c r="C72" s="204">
        <v>0</v>
      </c>
      <c r="D72" s="234">
        <v>0</v>
      </c>
      <c r="E72" s="240">
        <v>0</v>
      </c>
      <c r="F72" s="241">
        <v>0</v>
      </c>
      <c r="G72" s="241">
        <v>0</v>
      </c>
    </row>
    <row r="73" spans="1:7" x14ac:dyDescent="0.25">
      <c r="A73" s="80" t="s">
        <v>349</v>
      </c>
      <c r="B73" s="214">
        <v>0</v>
      </c>
      <c r="C73" s="227">
        <v>0</v>
      </c>
      <c r="D73" s="234">
        <v>0</v>
      </c>
      <c r="E73" s="240">
        <v>0</v>
      </c>
      <c r="F73" s="241">
        <v>0</v>
      </c>
      <c r="G73" s="241">
        <v>0</v>
      </c>
    </row>
    <row r="74" spans="1:7" x14ac:dyDescent="0.25">
      <c r="A74" s="80" t="s">
        <v>350</v>
      </c>
      <c r="B74" s="214">
        <v>0</v>
      </c>
      <c r="C74" s="227">
        <v>0</v>
      </c>
      <c r="D74" s="234">
        <v>0</v>
      </c>
      <c r="E74" s="240">
        <v>0</v>
      </c>
      <c r="F74" s="241">
        <v>0</v>
      </c>
      <c r="G74" s="241">
        <v>0</v>
      </c>
    </row>
    <row r="75" spans="1:7" x14ac:dyDescent="0.25">
      <c r="A75" s="79" t="s">
        <v>351</v>
      </c>
      <c r="B75" s="214">
        <v>0</v>
      </c>
      <c r="C75" s="76">
        <f t="shared" ref="C75" si="12">SUM(C76:C82)</f>
        <v>0</v>
      </c>
      <c r="D75" s="234">
        <v>0</v>
      </c>
      <c r="E75" s="240">
        <v>0</v>
      </c>
      <c r="F75" s="241">
        <v>0</v>
      </c>
      <c r="G75" s="241">
        <v>0</v>
      </c>
    </row>
    <row r="76" spans="1:7" x14ac:dyDescent="0.25">
      <c r="A76" s="80" t="s">
        <v>352</v>
      </c>
      <c r="B76" s="214">
        <v>0</v>
      </c>
      <c r="C76" s="204">
        <v>0</v>
      </c>
      <c r="D76" s="234">
        <v>0</v>
      </c>
      <c r="E76" s="240">
        <v>0</v>
      </c>
      <c r="F76" s="241">
        <v>0</v>
      </c>
      <c r="G76" s="241">
        <v>0</v>
      </c>
    </row>
    <row r="77" spans="1:7" x14ac:dyDescent="0.25">
      <c r="A77" s="80" t="s">
        <v>353</v>
      </c>
      <c r="B77" s="213">
        <v>0</v>
      </c>
      <c r="C77" s="213">
        <v>0</v>
      </c>
      <c r="D77" s="234">
        <v>0</v>
      </c>
      <c r="E77" s="240">
        <v>0</v>
      </c>
      <c r="F77" s="241">
        <v>0</v>
      </c>
      <c r="G77" s="241">
        <v>0</v>
      </c>
    </row>
    <row r="78" spans="1:7" x14ac:dyDescent="0.25">
      <c r="A78" s="80" t="s">
        <v>354</v>
      </c>
      <c r="B78" s="213">
        <v>0</v>
      </c>
      <c r="C78" s="213">
        <v>0</v>
      </c>
      <c r="D78" s="234">
        <v>0</v>
      </c>
      <c r="E78" s="240">
        <v>0</v>
      </c>
      <c r="F78" s="241">
        <v>0</v>
      </c>
      <c r="G78" s="241">
        <v>0</v>
      </c>
    </row>
    <row r="79" spans="1:7" x14ac:dyDescent="0.25">
      <c r="A79" s="80" t="s">
        <v>355</v>
      </c>
      <c r="B79" s="213">
        <v>0</v>
      </c>
      <c r="C79" s="213">
        <v>0</v>
      </c>
      <c r="D79" s="234">
        <v>0</v>
      </c>
      <c r="E79" s="240">
        <v>0</v>
      </c>
      <c r="F79" s="241">
        <v>0</v>
      </c>
      <c r="G79" s="241">
        <v>0</v>
      </c>
    </row>
    <row r="80" spans="1:7" x14ac:dyDescent="0.25">
      <c r="A80" s="80" t="s">
        <v>356</v>
      </c>
      <c r="B80" s="213">
        <v>0</v>
      </c>
      <c r="C80" s="213">
        <v>0</v>
      </c>
      <c r="D80" s="234">
        <v>0</v>
      </c>
      <c r="E80" s="240">
        <v>0</v>
      </c>
      <c r="F80" s="241">
        <v>0</v>
      </c>
      <c r="G80" s="241">
        <v>0</v>
      </c>
    </row>
    <row r="81" spans="1:7" x14ac:dyDescent="0.25">
      <c r="A81" s="80" t="s">
        <v>357</v>
      </c>
      <c r="B81" s="213">
        <v>0</v>
      </c>
      <c r="C81" s="213">
        <v>0</v>
      </c>
      <c r="D81" s="234">
        <v>0</v>
      </c>
      <c r="E81" s="240">
        <v>0</v>
      </c>
      <c r="F81" s="241">
        <v>0</v>
      </c>
      <c r="G81" s="241">
        <v>0</v>
      </c>
    </row>
    <row r="82" spans="1:7" x14ac:dyDescent="0.25">
      <c r="A82" s="80" t="s">
        <v>358</v>
      </c>
      <c r="B82" s="213">
        <v>0</v>
      </c>
      <c r="C82" s="213">
        <v>0</v>
      </c>
      <c r="D82" s="234">
        <v>0</v>
      </c>
      <c r="E82" s="240">
        <v>0</v>
      </c>
      <c r="F82" s="241">
        <v>0</v>
      </c>
      <c r="G82" s="241">
        <v>0</v>
      </c>
    </row>
    <row r="83" spans="1:7" x14ac:dyDescent="0.25">
      <c r="A83" s="81"/>
      <c r="B83" s="77"/>
      <c r="C83" s="77"/>
      <c r="D83" s="77"/>
      <c r="E83" s="77"/>
      <c r="F83" s="77"/>
      <c r="G83" s="77"/>
    </row>
    <row r="84" spans="1:7" x14ac:dyDescent="0.25">
      <c r="A84" s="82" t="s">
        <v>359</v>
      </c>
      <c r="B84" s="212">
        <v>0</v>
      </c>
      <c r="C84" s="236">
        <f t="shared" ref="C84:G84" si="13">SUM(C85,C93,C103,C113,C123,C133,C137,C146,C150)</f>
        <v>0</v>
      </c>
      <c r="D84" s="236">
        <f t="shared" si="13"/>
        <v>0</v>
      </c>
      <c r="E84" s="236">
        <f t="shared" si="13"/>
        <v>0</v>
      </c>
      <c r="F84" s="236">
        <f t="shared" si="13"/>
        <v>0</v>
      </c>
      <c r="G84" s="236">
        <f t="shared" si="13"/>
        <v>0</v>
      </c>
    </row>
    <row r="85" spans="1:7" x14ac:dyDescent="0.25">
      <c r="A85" s="79" t="s">
        <v>286</v>
      </c>
      <c r="B85" s="227">
        <f>SUM(B86:B92)</f>
        <v>0</v>
      </c>
      <c r="C85" s="76">
        <f t="shared" ref="C85:D85" si="14">SUM(C86:C92)</f>
        <v>0</v>
      </c>
      <c r="D85" s="76">
        <f t="shared" si="14"/>
        <v>0</v>
      </c>
      <c r="E85" s="237">
        <v>0</v>
      </c>
      <c r="F85" s="237">
        <v>0</v>
      </c>
      <c r="G85" s="237">
        <v>0</v>
      </c>
    </row>
    <row r="86" spans="1:7" x14ac:dyDescent="0.25">
      <c r="A86" s="80" t="s">
        <v>287</v>
      </c>
      <c r="B86" s="227">
        <v>0</v>
      </c>
      <c r="C86" s="227">
        <v>0</v>
      </c>
      <c r="D86" s="235">
        <v>0</v>
      </c>
      <c r="E86" s="237">
        <v>0</v>
      </c>
      <c r="F86" s="237">
        <v>0</v>
      </c>
      <c r="G86" s="237">
        <v>0</v>
      </c>
    </row>
    <row r="87" spans="1:7" x14ac:dyDescent="0.25">
      <c r="A87" s="80" t="s">
        <v>288</v>
      </c>
      <c r="B87" s="227">
        <v>0</v>
      </c>
      <c r="C87" s="227">
        <v>0</v>
      </c>
      <c r="D87" s="235">
        <v>0</v>
      </c>
      <c r="E87" s="237">
        <v>0</v>
      </c>
      <c r="F87" s="237">
        <v>0</v>
      </c>
      <c r="G87" s="237">
        <v>0</v>
      </c>
    </row>
    <row r="88" spans="1:7" x14ac:dyDescent="0.25">
      <c r="A88" s="80" t="s">
        <v>289</v>
      </c>
      <c r="B88" s="227">
        <v>0</v>
      </c>
      <c r="C88" s="227">
        <v>0</v>
      </c>
      <c r="D88" s="235">
        <v>0</v>
      </c>
      <c r="E88" s="237">
        <v>0</v>
      </c>
      <c r="F88" s="237">
        <v>0</v>
      </c>
      <c r="G88" s="237">
        <v>0</v>
      </c>
    </row>
    <row r="89" spans="1:7" x14ac:dyDescent="0.25">
      <c r="A89" s="80" t="s">
        <v>290</v>
      </c>
      <c r="B89" s="227">
        <v>0</v>
      </c>
      <c r="C89" s="227">
        <v>0</v>
      </c>
      <c r="D89" s="235">
        <v>0</v>
      </c>
      <c r="E89" s="237">
        <v>0</v>
      </c>
      <c r="F89" s="237">
        <v>0</v>
      </c>
      <c r="G89" s="237">
        <v>0</v>
      </c>
    </row>
    <row r="90" spans="1:7" x14ac:dyDescent="0.25">
      <c r="A90" s="80" t="s">
        <v>291</v>
      </c>
      <c r="B90" s="227">
        <v>0</v>
      </c>
      <c r="C90" s="227">
        <v>0</v>
      </c>
      <c r="D90" s="235">
        <v>0</v>
      </c>
      <c r="E90" s="237">
        <v>0</v>
      </c>
      <c r="F90" s="237">
        <v>0</v>
      </c>
      <c r="G90" s="237">
        <v>0</v>
      </c>
    </row>
    <row r="91" spans="1:7" x14ac:dyDescent="0.25">
      <c r="A91" s="80" t="s">
        <v>292</v>
      </c>
      <c r="B91" s="227">
        <v>0</v>
      </c>
      <c r="C91" s="227">
        <v>0</v>
      </c>
      <c r="D91" s="235">
        <v>0</v>
      </c>
      <c r="E91" s="237">
        <v>0</v>
      </c>
      <c r="F91" s="237">
        <v>0</v>
      </c>
      <c r="G91" s="237">
        <v>0</v>
      </c>
    </row>
    <row r="92" spans="1:7" x14ac:dyDescent="0.25">
      <c r="A92" s="80" t="s">
        <v>293</v>
      </c>
      <c r="B92" s="227">
        <v>0</v>
      </c>
      <c r="C92" s="227">
        <v>0</v>
      </c>
      <c r="D92" s="235">
        <v>0</v>
      </c>
      <c r="E92" s="237">
        <v>0</v>
      </c>
      <c r="F92" s="237">
        <v>0</v>
      </c>
      <c r="G92" s="237">
        <v>0</v>
      </c>
    </row>
    <row r="93" spans="1:7" x14ac:dyDescent="0.25">
      <c r="A93" s="79" t="s">
        <v>294</v>
      </c>
      <c r="B93" s="227">
        <f>SUM(B94:B102)</f>
        <v>0</v>
      </c>
      <c r="C93" s="227">
        <f t="shared" ref="C93" si="15">SUM(C94:C102)</f>
        <v>0</v>
      </c>
      <c r="D93" s="235">
        <v>0</v>
      </c>
      <c r="E93" s="237">
        <v>0</v>
      </c>
      <c r="F93" s="237">
        <v>0</v>
      </c>
      <c r="G93" s="237">
        <v>0</v>
      </c>
    </row>
    <row r="94" spans="1:7" x14ac:dyDescent="0.25">
      <c r="A94" s="80" t="s">
        <v>295</v>
      </c>
      <c r="B94" s="227">
        <v>0</v>
      </c>
      <c r="C94" s="227">
        <v>0</v>
      </c>
      <c r="D94" s="235">
        <v>0</v>
      </c>
      <c r="E94" s="237">
        <v>0</v>
      </c>
      <c r="F94" s="237">
        <v>0</v>
      </c>
      <c r="G94" s="237">
        <v>0</v>
      </c>
    </row>
    <row r="95" spans="1:7" x14ac:dyDescent="0.25">
      <c r="A95" s="80" t="s">
        <v>296</v>
      </c>
      <c r="B95" s="227">
        <v>0</v>
      </c>
      <c r="C95" s="227">
        <v>0</v>
      </c>
      <c r="D95" s="235">
        <v>0</v>
      </c>
      <c r="E95" s="237">
        <v>0</v>
      </c>
      <c r="F95" s="237">
        <v>0</v>
      </c>
      <c r="G95" s="237">
        <v>0</v>
      </c>
    </row>
    <row r="96" spans="1:7" x14ac:dyDescent="0.25">
      <c r="A96" s="80" t="s">
        <v>297</v>
      </c>
      <c r="B96" s="227">
        <v>0</v>
      </c>
      <c r="C96" s="227">
        <v>0</v>
      </c>
      <c r="D96" s="235">
        <v>0</v>
      </c>
      <c r="E96" s="237">
        <v>0</v>
      </c>
      <c r="F96" s="237">
        <v>0</v>
      </c>
      <c r="G96" s="237">
        <v>0</v>
      </c>
    </row>
    <row r="97" spans="1:7" x14ac:dyDescent="0.25">
      <c r="A97" s="80" t="s">
        <v>298</v>
      </c>
      <c r="B97" s="227">
        <v>0</v>
      </c>
      <c r="C97" s="227">
        <v>0</v>
      </c>
      <c r="D97" s="235">
        <v>0</v>
      </c>
      <c r="E97" s="237">
        <v>0</v>
      </c>
      <c r="F97" s="237">
        <v>0</v>
      </c>
      <c r="G97" s="237">
        <v>0</v>
      </c>
    </row>
    <row r="98" spans="1:7" x14ac:dyDescent="0.25">
      <c r="A98" s="42" t="s">
        <v>299</v>
      </c>
      <c r="B98" s="227">
        <v>0</v>
      </c>
      <c r="C98" s="227">
        <v>0</v>
      </c>
      <c r="D98" s="235">
        <v>0</v>
      </c>
      <c r="E98" s="237">
        <v>0</v>
      </c>
      <c r="F98" s="237">
        <v>0</v>
      </c>
      <c r="G98" s="237">
        <v>0</v>
      </c>
    </row>
    <row r="99" spans="1:7" x14ac:dyDescent="0.25">
      <c r="A99" s="80" t="s">
        <v>300</v>
      </c>
      <c r="B99" s="227">
        <v>0</v>
      </c>
      <c r="C99" s="227">
        <v>0</v>
      </c>
      <c r="D99" s="235">
        <v>0</v>
      </c>
      <c r="E99" s="237">
        <v>0</v>
      </c>
      <c r="F99" s="237">
        <v>0</v>
      </c>
      <c r="G99" s="237">
        <v>0</v>
      </c>
    </row>
    <row r="100" spans="1:7" x14ac:dyDescent="0.25">
      <c r="A100" s="80" t="s">
        <v>301</v>
      </c>
      <c r="B100" s="227">
        <v>0</v>
      </c>
      <c r="C100" s="227">
        <v>0</v>
      </c>
      <c r="D100" s="235">
        <v>0</v>
      </c>
      <c r="E100" s="237">
        <v>0</v>
      </c>
      <c r="F100" s="237">
        <v>0</v>
      </c>
      <c r="G100" s="237">
        <v>0</v>
      </c>
    </row>
    <row r="101" spans="1:7" x14ac:dyDescent="0.25">
      <c r="A101" s="80" t="s">
        <v>302</v>
      </c>
      <c r="B101" s="227">
        <v>0</v>
      </c>
      <c r="C101" s="227">
        <v>0</v>
      </c>
      <c r="D101" s="235">
        <v>0</v>
      </c>
      <c r="E101" s="237">
        <v>0</v>
      </c>
      <c r="F101" s="237">
        <v>0</v>
      </c>
      <c r="G101" s="237">
        <v>0</v>
      </c>
    </row>
    <row r="102" spans="1:7" x14ac:dyDescent="0.25">
      <c r="A102" s="80" t="s">
        <v>303</v>
      </c>
      <c r="B102" s="227">
        <v>0</v>
      </c>
      <c r="C102" s="227">
        <v>0</v>
      </c>
      <c r="D102" s="235">
        <v>0</v>
      </c>
      <c r="E102" s="237">
        <v>0</v>
      </c>
      <c r="F102" s="237">
        <v>0</v>
      </c>
      <c r="G102" s="237">
        <v>0</v>
      </c>
    </row>
    <row r="103" spans="1:7" x14ac:dyDescent="0.25">
      <c r="A103" s="79" t="s">
        <v>304</v>
      </c>
      <c r="B103" s="227">
        <f>SUM(B104:B112)</f>
        <v>0</v>
      </c>
      <c r="C103" s="227">
        <f>SUM(C104:C112)</f>
        <v>0</v>
      </c>
      <c r="D103" s="235">
        <v>0</v>
      </c>
      <c r="E103" s="237">
        <v>0</v>
      </c>
      <c r="F103" s="237">
        <v>0</v>
      </c>
      <c r="G103" s="237">
        <v>0</v>
      </c>
    </row>
    <row r="104" spans="1:7" x14ac:dyDescent="0.25">
      <c r="A104" s="80" t="s">
        <v>305</v>
      </c>
      <c r="B104" s="227">
        <v>0</v>
      </c>
      <c r="C104" s="227">
        <v>0</v>
      </c>
      <c r="D104" s="235">
        <v>0</v>
      </c>
      <c r="E104" s="237">
        <v>0</v>
      </c>
      <c r="F104" s="237">
        <v>0</v>
      </c>
      <c r="G104" s="237">
        <v>0</v>
      </c>
    </row>
    <row r="105" spans="1:7" x14ac:dyDescent="0.25">
      <c r="A105" s="80" t="s">
        <v>306</v>
      </c>
      <c r="B105" s="227">
        <v>0</v>
      </c>
      <c r="C105" s="227">
        <v>0</v>
      </c>
      <c r="D105" s="235">
        <v>0</v>
      </c>
      <c r="E105" s="237">
        <v>0</v>
      </c>
      <c r="F105" s="237">
        <v>0</v>
      </c>
      <c r="G105" s="237">
        <v>0</v>
      </c>
    </row>
    <row r="106" spans="1:7" x14ac:dyDescent="0.25">
      <c r="A106" s="80" t="s">
        <v>307</v>
      </c>
      <c r="B106" s="227">
        <v>0</v>
      </c>
      <c r="C106" s="227">
        <v>0</v>
      </c>
      <c r="D106" s="235">
        <v>0</v>
      </c>
      <c r="E106" s="237">
        <v>0</v>
      </c>
      <c r="F106" s="237">
        <v>0</v>
      </c>
      <c r="G106" s="237">
        <v>0</v>
      </c>
    </row>
    <row r="107" spans="1:7" x14ac:dyDescent="0.25">
      <c r="A107" s="80" t="s">
        <v>308</v>
      </c>
      <c r="B107" s="227">
        <v>0</v>
      </c>
      <c r="C107" s="227">
        <v>0</v>
      </c>
      <c r="D107" s="235">
        <v>0</v>
      </c>
      <c r="E107" s="237">
        <v>0</v>
      </c>
      <c r="F107" s="237">
        <v>0</v>
      </c>
      <c r="G107" s="237">
        <v>0</v>
      </c>
    </row>
    <row r="108" spans="1:7" x14ac:dyDescent="0.25">
      <c r="A108" s="80" t="s">
        <v>309</v>
      </c>
      <c r="B108" s="227">
        <v>0</v>
      </c>
      <c r="C108" s="227">
        <v>0</v>
      </c>
      <c r="D108" s="235">
        <v>0</v>
      </c>
      <c r="E108" s="237">
        <v>0</v>
      </c>
      <c r="F108" s="237">
        <v>0</v>
      </c>
      <c r="G108" s="237">
        <v>0</v>
      </c>
    </row>
    <row r="109" spans="1:7" x14ac:dyDescent="0.25">
      <c r="A109" s="80" t="s">
        <v>310</v>
      </c>
      <c r="B109" s="227">
        <v>0</v>
      </c>
      <c r="C109" s="227">
        <v>0</v>
      </c>
      <c r="D109" s="235">
        <v>0</v>
      </c>
      <c r="E109" s="237">
        <v>0</v>
      </c>
      <c r="F109" s="237">
        <v>0</v>
      </c>
      <c r="G109" s="237">
        <v>0</v>
      </c>
    </row>
    <row r="110" spans="1:7" x14ac:dyDescent="0.25">
      <c r="A110" s="80" t="s">
        <v>311</v>
      </c>
      <c r="B110" s="227">
        <v>0</v>
      </c>
      <c r="C110" s="227">
        <v>0</v>
      </c>
      <c r="D110" s="235">
        <v>0</v>
      </c>
      <c r="E110" s="237">
        <v>0</v>
      </c>
      <c r="F110" s="237">
        <v>0</v>
      </c>
      <c r="G110" s="237">
        <v>0</v>
      </c>
    </row>
    <row r="111" spans="1:7" x14ac:dyDescent="0.25">
      <c r="A111" s="80" t="s">
        <v>312</v>
      </c>
      <c r="B111" s="227">
        <v>0</v>
      </c>
      <c r="C111" s="227">
        <v>0</v>
      </c>
      <c r="D111" s="235">
        <v>0</v>
      </c>
      <c r="E111" s="237">
        <v>0</v>
      </c>
      <c r="F111" s="237">
        <v>0</v>
      </c>
      <c r="G111" s="237">
        <v>0</v>
      </c>
    </row>
    <row r="112" spans="1:7" x14ac:dyDescent="0.25">
      <c r="A112" s="80" t="s">
        <v>313</v>
      </c>
      <c r="B112" s="227">
        <v>0</v>
      </c>
      <c r="C112" s="227">
        <v>0</v>
      </c>
      <c r="D112" s="235">
        <v>0</v>
      </c>
      <c r="E112" s="237">
        <v>0</v>
      </c>
      <c r="F112" s="237">
        <v>0</v>
      </c>
      <c r="G112" s="237">
        <v>0</v>
      </c>
    </row>
    <row r="113" spans="1:7" x14ac:dyDescent="0.25">
      <c r="A113" s="79" t="s">
        <v>314</v>
      </c>
      <c r="B113" s="227">
        <f>SUM(B114:B122)</f>
        <v>0</v>
      </c>
      <c r="C113" s="227">
        <f t="shared" ref="C113" si="16">SUM(C114:C122)</f>
        <v>0</v>
      </c>
      <c r="D113" s="235">
        <v>0</v>
      </c>
      <c r="E113" s="237">
        <v>0</v>
      </c>
      <c r="F113" s="237">
        <v>0</v>
      </c>
      <c r="G113" s="237">
        <v>0</v>
      </c>
    </row>
    <row r="114" spans="1:7" x14ac:dyDescent="0.25">
      <c r="A114" s="80" t="s">
        <v>315</v>
      </c>
      <c r="B114" s="227">
        <v>0</v>
      </c>
      <c r="C114" s="227">
        <v>0</v>
      </c>
      <c r="D114" s="235">
        <v>0</v>
      </c>
      <c r="E114" s="237">
        <v>0</v>
      </c>
      <c r="F114" s="237">
        <v>0</v>
      </c>
      <c r="G114" s="237">
        <v>0</v>
      </c>
    </row>
    <row r="115" spans="1:7" x14ac:dyDescent="0.25">
      <c r="A115" s="80" t="s">
        <v>316</v>
      </c>
      <c r="B115" s="227">
        <v>0</v>
      </c>
      <c r="C115" s="227">
        <v>0</v>
      </c>
      <c r="D115" s="235">
        <v>0</v>
      </c>
      <c r="E115" s="237">
        <v>0</v>
      </c>
      <c r="F115" s="237">
        <v>0</v>
      </c>
      <c r="G115" s="237">
        <v>0</v>
      </c>
    </row>
    <row r="116" spans="1:7" x14ac:dyDescent="0.25">
      <c r="A116" s="80" t="s">
        <v>317</v>
      </c>
      <c r="B116" s="227">
        <v>0</v>
      </c>
      <c r="C116" s="227">
        <v>0</v>
      </c>
      <c r="D116" s="235">
        <v>0</v>
      </c>
      <c r="E116" s="237">
        <v>0</v>
      </c>
      <c r="F116" s="237">
        <v>0</v>
      </c>
      <c r="G116" s="237">
        <v>0</v>
      </c>
    </row>
    <row r="117" spans="1:7" x14ac:dyDescent="0.25">
      <c r="A117" s="80" t="s">
        <v>318</v>
      </c>
      <c r="B117" s="227">
        <v>0</v>
      </c>
      <c r="C117" s="227">
        <v>0</v>
      </c>
      <c r="D117" s="235">
        <v>0</v>
      </c>
      <c r="E117" s="237">
        <v>0</v>
      </c>
      <c r="F117" s="237">
        <v>0</v>
      </c>
      <c r="G117" s="237">
        <v>0</v>
      </c>
    </row>
    <row r="118" spans="1:7" x14ac:dyDescent="0.25">
      <c r="A118" s="80" t="s">
        <v>319</v>
      </c>
      <c r="B118" s="227">
        <v>0</v>
      </c>
      <c r="C118" s="227">
        <v>0</v>
      </c>
      <c r="D118" s="235">
        <v>0</v>
      </c>
      <c r="E118" s="237">
        <v>0</v>
      </c>
      <c r="F118" s="237">
        <v>0</v>
      </c>
      <c r="G118" s="237">
        <v>0</v>
      </c>
    </row>
    <row r="119" spans="1:7" x14ac:dyDescent="0.25">
      <c r="A119" s="80" t="s">
        <v>320</v>
      </c>
      <c r="B119" s="227">
        <v>0</v>
      </c>
      <c r="C119" s="227">
        <v>0</v>
      </c>
      <c r="D119" s="235">
        <v>0</v>
      </c>
      <c r="E119" s="237">
        <v>0</v>
      </c>
      <c r="F119" s="237">
        <v>0</v>
      </c>
      <c r="G119" s="237">
        <v>0</v>
      </c>
    </row>
    <row r="120" spans="1:7" x14ac:dyDescent="0.25">
      <c r="A120" s="80" t="s">
        <v>321</v>
      </c>
      <c r="B120" s="227">
        <v>0</v>
      </c>
      <c r="C120" s="227">
        <v>0</v>
      </c>
      <c r="D120" s="235">
        <v>0</v>
      </c>
      <c r="E120" s="237">
        <v>0</v>
      </c>
      <c r="F120" s="237">
        <v>0</v>
      </c>
      <c r="G120" s="237">
        <v>0</v>
      </c>
    </row>
    <row r="121" spans="1:7" x14ac:dyDescent="0.25">
      <c r="A121" s="80" t="s">
        <v>322</v>
      </c>
      <c r="B121" s="227">
        <v>0</v>
      </c>
      <c r="C121" s="227">
        <v>0</v>
      </c>
      <c r="D121" s="235">
        <v>0</v>
      </c>
      <c r="E121" s="237">
        <v>0</v>
      </c>
      <c r="F121" s="237">
        <v>0</v>
      </c>
      <c r="G121" s="237">
        <v>0</v>
      </c>
    </row>
    <row r="122" spans="1:7" x14ac:dyDescent="0.25">
      <c r="A122" s="80" t="s">
        <v>323</v>
      </c>
      <c r="B122" s="227">
        <v>0</v>
      </c>
      <c r="C122" s="227">
        <v>0</v>
      </c>
      <c r="D122" s="235">
        <v>0</v>
      </c>
      <c r="E122" s="237">
        <v>0</v>
      </c>
      <c r="F122" s="237">
        <v>0</v>
      </c>
      <c r="G122" s="237">
        <v>0</v>
      </c>
    </row>
    <row r="123" spans="1:7" x14ac:dyDescent="0.25">
      <c r="A123" s="79" t="s">
        <v>324</v>
      </c>
      <c r="B123" s="227">
        <f>SUM(B124:B132)</f>
        <v>0</v>
      </c>
      <c r="C123" s="227">
        <f t="shared" ref="C123" si="17">SUM(C124:C132)</f>
        <v>0</v>
      </c>
      <c r="D123" s="235">
        <v>0</v>
      </c>
      <c r="E123" s="237">
        <v>0</v>
      </c>
      <c r="F123" s="237">
        <v>0</v>
      </c>
      <c r="G123" s="237">
        <v>0</v>
      </c>
    </row>
    <row r="124" spans="1:7" x14ac:dyDescent="0.25">
      <c r="A124" s="80" t="s">
        <v>325</v>
      </c>
      <c r="B124" s="227">
        <v>0</v>
      </c>
      <c r="C124" s="227">
        <v>0</v>
      </c>
      <c r="D124" s="235">
        <v>0</v>
      </c>
      <c r="E124" s="237">
        <v>0</v>
      </c>
      <c r="F124" s="237">
        <v>0</v>
      </c>
      <c r="G124" s="237">
        <v>0</v>
      </c>
    </row>
    <row r="125" spans="1:7" x14ac:dyDescent="0.25">
      <c r="A125" s="80" t="s">
        <v>326</v>
      </c>
      <c r="B125" s="227">
        <v>0</v>
      </c>
      <c r="C125" s="227">
        <v>0</v>
      </c>
      <c r="D125" s="235">
        <v>0</v>
      </c>
      <c r="E125" s="237">
        <v>0</v>
      </c>
      <c r="F125" s="237">
        <v>0</v>
      </c>
      <c r="G125" s="237">
        <v>0</v>
      </c>
    </row>
    <row r="126" spans="1:7" x14ac:dyDescent="0.25">
      <c r="A126" s="80" t="s">
        <v>327</v>
      </c>
      <c r="B126" s="227">
        <v>0</v>
      </c>
      <c r="C126" s="227">
        <v>0</v>
      </c>
      <c r="D126" s="235">
        <v>0</v>
      </c>
      <c r="E126" s="237">
        <v>0</v>
      </c>
      <c r="F126" s="237">
        <v>0</v>
      </c>
      <c r="G126" s="237">
        <v>0</v>
      </c>
    </row>
    <row r="127" spans="1:7" x14ac:dyDescent="0.25">
      <c r="A127" s="80" t="s">
        <v>328</v>
      </c>
      <c r="B127" s="227">
        <v>0</v>
      </c>
      <c r="C127" s="227">
        <v>0</v>
      </c>
      <c r="D127" s="235">
        <v>0</v>
      </c>
      <c r="E127" s="237">
        <v>0</v>
      </c>
      <c r="F127" s="237">
        <v>0</v>
      </c>
      <c r="G127" s="237">
        <v>0</v>
      </c>
    </row>
    <row r="128" spans="1:7" x14ac:dyDescent="0.25">
      <c r="A128" s="80" t="s">
        <v>329</v>
      </c>
      <c r="B128" s="227">
        <v>0</v>
      </c>
      <c r="C128" s="227">
        <v>0</v>
      </c>
      <c r="D128" s="235">
        <v>0</v>
      </c>
      <c r="E128" s="237">
        <v>0</v>
      </c>
      <c r="F128" s="237">
        <v>0</v>
      </c>
      <c r="G128" s="237">
        <v>0</v>
      </c>
    </row>
    <row r="129" spans="1:7" x14ac:dyDescent="0.25">
      <c r="A129" s="80" t="s">
        <v>330</v>
      </c>
      <c r="B129" s="227">
        <v>0</v>
      </c>
      <c r="C129" s="227">
        <v>0</v>
      </c>
      <c r="D129" s="235">
        <v>0</v>
      </c>
      <c r="E129" s="237">
        <v>0</v>
      </c>
      <c r="F129" s="237">
        <v>0</v>
      </c>
      <c r="G129" s="237">
        <v>0</v>
      </c>
    </row>
    <row r="130" spans="1:7" x14ac:dyDescent="0.25">
      <c r="A130" s="80" t="s">
        <v>331</v>
      </c>
      <c r="B130" s="227">
        <v>0</v>
      </c>
      <c r="C130" s="227">
        <v>0</v>
      </c>
      <c r="D130" s="235">
        <v>0</v>
      </c>
      <c r="E130" s="237">
        <v>0</v>
      </c>
      <c r="F130" s="237">
        <v>0</v>
      </c>
      <c r="G130" s="237">
        <v>0</v>
      </c>
    </row>
    <row r="131" spans="1:7" x14ac:dyDescent="0.25">
      <c r="A131" s="80" t="s">
        <v>332</v>
      </c>
      <c r="B131" s="227">
        <v>0</v>
      </c>
      <c r="C131" s="227">
        <v>0</v>
      </c>
      <c r="D131" s="235">
        <v>0</v>
      </c>
      <c r="E131" s="237">
        <v>0</v>
      </c>
      <c r="F131" s="237">
        <v>0</v>
      </c>
      <c r="G131" s="237">
        <v>0</v>
      </c>
    </row>
    <row r="132" spans="1:7" x14ac:dyDescent="0.25">
      <c r="A132" s="80" t="s">
        <v>333</v>
      </c>
      <c r="B132" s="227">
        <v>0</v>
      </c>
      <c r="C132" s="227">
        <v>0</v>
      </c>
      <c r="D132" s="235">
        <v>0</v>
      </c>
      <c r="E132" s="237">
        <v>0</v>
      </c>
      <c r="F132" s="237">
        <v>0</v>
      </c>
      <c r="G132" s="237">
        <v>0</v>
      </c>
    </row>
    <row r="133" spans="1:7" x14ac:dyDescent="0.25">
      <c r="A133" s="79" t="s">
        <v>334</v>
      </c>
      <c r="B133" s="227">
        <f>SUM(B134:B136)</f>
        <v>0</v>
      </c>
      <c r="C133" s="227">
        <f t="shared" ref="C133" si="18">SUM(C134:C136)</f>
        <v>0</v>
      </c>
      <c r="D133" s="235">
        <v>0</v>
      </c>
      <c r="E133" s="237">
        <v>0</v>
      </c>
      <c r="F133" s="237">
        <v>0</v>
      </c>
      <c r="G133" s="237">
        <v>0</v>
      </c>
    </row>
    <row r="134" spans="1:7" x14ac:dyDescent="0.25">
      <c r="A134" s="80" t="s">
        <v>335</v>
      </c>
      <c r="B134" s="227">
        <v>0</v>
      </c>
      <c r="C134" s="227">
        <v>0</v>
      </c>
      <c r="D134" s="235">
        <v>0</v>
      </c>
      <c r="E134" s="237">
        <v>0</v>
      </c>
      <c r="F134" s="237">
        <v>0</v>
      </c>
      <c r="G134" s="237">
        <v>0</v>
      </c>
    </row>
    <row r="135" spans="1:7" x14ac:dyDescent="0.25">
      <c r="A135" s="80" t="s">
        <v>336</v>
      </c>
      <c r="B135" s="227">
        <v>0</v>
      </c>
      <c r="C135" s="227">
        <v>0</v>
      </c>
      <c r="D135" s="235">
        <v>0</v>
      </c>
      <c r="E135" s="237">
        <v>0</v>
      </c>
      <c r="F135" s="237">
        <v>0</v>
      </c>
      <c r="G135" s="237">
        <v>0</v>
      </c>
    </row>
    <row r="136" spans="1:7" x14ac:dyDescent="0.25">
      <c r="A136" s="80" t="s">
        <v>337</v>
      </c>
      <c r="B136" s="227">
        <v>0</v>
      </c>
      <c r="C136" s="227">
        <v>0</v>
      </c>
      <c r="D136" s="235">
        <v>0</v>
      </c>
      <c r="E136" s="237">
        <v>0</v>
      </c>
      <c r="F136" s="237">
        <v>0</v>
      </c>
      <c r="G136" s="237">
        <v>0</v>
      </c>
    </row>
    <row r="137" spans="1:7" x14ac:dyDescent="0.25">
      <c r="A137" s="79" t="s">
        <v>338</v>
      </c>
      <c r="B137" s="227">
        <f>SUM(B138:B142,B144:B145)</f>
        <v>0</v>
      </c>
      <c r="C137" s="227">
        <f t="shared" ref="C137" si="19">SUM(C138:C142,C144:C145)</f>
        <v>0</v>
      </c>
      <c r="D137" s="235">
        <v>0</v>
      </c>
      <c r="E137" s="237">
        <v>0</v>
      </c>
      <c r="F137" s="237">
        <v>0</v>
      </c>
      <c r="G137" s="237">
        <v>0</v>
      </c>
    </row>
    <row r="138" spans="1:7" x14ac:dyDescent="0.25">
      <c r="A138" s="80" t="s">
        <v>339</v>
      </c>
      <c r="B138" s="227">
        <v>0</v>
      </c>
      <c r="C138" s="227">
        <v>0</v>
      </c>
      <c r="D138" s="235">
        <v>0</v>
      </c>
      <c r="E138" s="237">
        <v>0</v>
      </c>
      <c r="F138" s="237">
        <v>0</v>
      </c>
      <c r="G138" s="237">
        <v>0</v>
      </c>
    </row>
    <row r="139" spans="1:7" x14ac:dyDescent="0.25">
      <c r="A139" s="80" t="s">
        <v>340</v>
      </c>
      <c r="B139" s="227">
        <v>0</v>
      </c>
      <c r="C139" s="227">
        <v>0</v>
      </c>
      <c r="D139" s="235">
        <v>0</v>
      </c>
      <c r="E139" s="237">
        <v>0</v>
      </c>
      <c r="F139" s="237">
        <v>0</v>
      </c>
      <c r="G139" s="237">
        <v>0</v>
      </c>
    </row>
    <row r="140" spans="1:7" x14ac:dyDescent="0.25">
      <c r="A140" s="80" t="s">
        <v>341</v>
      </c>
      <c r="B140" s="227">
        <v>0</v>
      </c>
      <c r="C140" s="227">
        <v>0</v>
      </c>
      <c r="D140" s="235">
        <v>0</v>
      </c>
      <c r="E140" s="237">
        <v>0</v>
      </c>
      <c r="F140" s="237">
        <v>0</v>
      </c>
      <c r="G140" s="237">
        <v>0</v>
      </c>
    </row>
    <row r="141" spans="1:7" x14ac:dyDescent="0.25">
      <c r="A141" s="80" t="s">
        <v>342</v>
      </c>
      <c r="B141" s="227">
        <v>0</v>
      </c>
      <c r="C141" s="227">
        <v>0</v>
      </c>
      <c r="D141" s="235">
        <v>0</v>
      </c>
      <c r="E141" s="237">
        <v>0</v>
      </c>
      <c r="F141" s="237">
        <v>0</v>
      </c>
      <c r="G141" s="237">
        <v>0</v>
      </c>
    </row>
    <row r="142" spans="1:7" x14ac:dyDescent="0.25">
      <c r="A142" s="80" t="s">
        <v>343</v>
      </c>
      <c r="B142" s="227">
        <v>0</v>
      </c>
      <c r="C142" s="227">
        <v>0</v>
      </c>
      <c r="D142" s="235">
        <v>0</v>
      </c>
      <c r="E142" s="237">
        <v>0</v>
      </c>
      <c r="F142" s="237">
        <v>0</v>
      </c>
      <c r="G142" s="237">
        <v>0</v>
      </c>
    </row>
    <row r="143" spans="1:7" x14ac:dyDescent="0.25">
      <c r="A143" s="80" t="s">
        <v>3301</v>
      </c>
      <c r="B143" s="227">
        <v>0</v>
      </c>
      <c r="C143" s="227">
        <v>0</v>
      </c>
      <c r="D143" s="235">
        <v>0</v>
      </c>
      <c r="E143" s="237">
        <v>0</v>
      </c>
      <c r="F143" s="237">
        <v>0</v>
      </c>
      <c r="G143" s="237">
        <v>0</v>
      </c>
    </row>
    <row r="144" spans="1:7" x14ac:dyDescent="0.25">
      <c r="A144" s="80" t="s">
        <v>345</v>
      </c>
      <c r="B144" s="227">
        <v>0</v>
      </c>
      <c r="C144" s="227">
        <v>0</v>
      </c>
      <c r="D144" s="235">
        <v>0</v>
      </c>
      <c r="E144" s="237">
        <v>0</v>
      </c>
      <c r="F144" s="237">
        <v>0</v>
      </c>
      <c r="G144" s="237">
        <v>0</v>
      </c>
    </row>
    <row r="145" spans="1:7" x14ac:dyDescent="0.25">
      <c r="A145" s="80" t="s">
        <v>346</v>
      </c>
      <c r="B145" s="227">
        <v>0</v>
      </c>
      <c r="C145" s="227">
        <v>0</v>
      </c>
      <c r="D145" s="235">
        <v>0</v>
      </c>
      <c r="E145" s="237">
        <v>0</v>
      </c>
      <c r="F145" s="237">
        <v>0</v>
      </c>
      <c r="G145" s="237">
        <v>0</v>
      </c>
    </row>
    <row r="146" spans="1:7" x14ac:dyDescent="0.25">
      <c r="A146" s="79" t="s">
        <v>347</v>
      </c>
      <c r="B146" s="227">
        <f>SUM(B147:B149)</f>
        <v>0</v>
      </c>
      <c r="C146" s="227">
        <f t="shared" ref="C146" si="20">SUM(C147:C149)</f>
        <v>0</v>
      </c>
      <c r="D146" s="235">
        <v>0</v>
      </c>
      <c r="E146" s="237">
        <v>0</v>
      </c>
      <c r="F146" s="237">
        <v>0</v>
      </c>
      <c r="G146" s="237">
        <v>0</v>
      </c>
    </row>
    <row r="147" spans="1:7" x14ac:dyDescent="0.25">
      <c r="A147" s="80" t="s">
        <v>348</v>
      </c>
      <c r="B147" s="227">
        <v>0</v>
      </c>
      <c r="C147" s="227">
        <v>0</v>
      </c>
      <c r="D147" s="235">
        <v>0</v>
      </c>
      <c r="E147" s="237">
        <v>0</v>
      </c>
      <c r="F147" s="237">
        <v>0</v>
      </c>
      <c r="G147" s="237">
        <v>0</v>
      </c>
    </row>
    <row r="148" spans="1:7" x14ac:dyDescent="0.25">
      <c r="A148" s="80" t="s">
        <v>349</v>
      </c>
      <c r="B148" s="227">
        <v>0</v>
      </c>
      <c r="C148" s="227">
        <v>0</v>
      </c>
      <c r="D148" s="235">
        <v>0</v>
      </c>
      <c r="E148" s="237">
        <v>0</v>
      </c>
      <c r="F148" s="237">
        <v>0</v>
      </c>
      <c r="G148" s="237">
        <v>0</v>
      </c>
    </row>
    <row r="149" spans="1:7" x14ac:dyDescent="0.25">
      <c r="A149" s="80" t="s">
        <v>350</v>
      </c>
      <c r="B149" s="227">
        <v>0</v>
      </c>
      <c r="C149" s="227">
        <v>0</v>
      </c>
      <c r="D149" s="235">
        <v>0</v>
      </c>
      <c r="E149" s="237">
        <v>0</v>
      </c>
      <c r="F149" s="237">
        <v>0</v>
      </c>
      <c r="G149" s="237">
        <v>0</v>
      </c>
    </row>
    <row r="150" spans="1:7" x14ac:dyDescent="0.25">
      <c r="A150" s="79" t="s">
        <v>351</v>
      </c>
      <c r="B150" s="227">
        <f>SUM(B151:B157)</f>
        <v>0</v>
      </c>
      <c r="C150" s="227">
        <f t="shared" ref="C150" si="21">SUM(C151:C157)</f>
        <v>0</v>
      </c>
      <c r="D150" s="235">
        <v>0</v>
      </c>
      <c r="E150" s="237">
        <v>0</v>
      </c>
      <c r="F150" s="237">
        <v>0</v>
      </c>
      <c r="G150" s="237">
        <v>0</v>
      </c>
    </row>
    <row r="151" spans="1:7" x14ac:dyDescent="0.25">
      <c r="A151" s="80" t="s">
        <v>352</v>
      </c>
      <c r="B151" s="227">
        <v>0</v>
      </c>
      <c r="C151" s="227">
        <v>0</v>
      </c>
      <c r="D151" s="235">
        <v>0</v>
      </c>
      <c r="E151" s="237">
        <v>0</v>
      </c>
      <c r="F151" s="237">
        <v>0</v>
      </c>
      <c r="G151" s="237">
        <v>0</v>
      </c>
    </row>
    <row r="152" spans="1:7" x14ac:dyDescent="0.25">
      <c r="A152" s="80" t="s">
        <v>353</v>
      </c>
      <c r="B152" s="227">
        <v>0</v>
      </c>
      <c r="C152" s="227">
        <v>0</v>
      </c>
      <c r="D152" s="235">
        <v>0</v>
      </c>
      <c r="E152" s="237">
        <v>0</v>
      </c>
      <c r="F152" s="237">
        <v>0</v>
      </c>
      <c r="G152" s="237">
        <v>0</v>
      </c>
    </row>
    <row r="153" spans="1:7" x14ac:dyDescent="0.25">
      <c r="A153" s="80" t="s">
        <v>354</v>
      </c>
      <c r="B153" s="227">
        <v>0</v>
      </c>
      <c r="C153" s="227">
        <v>0</v>
      </c>
      <c r="D153" s="235">
        <v>0</v>
      </c>
      <c r="E153" s="237">
        <v>0</v>
      </c>
      <c r="F153" s="237">
        <v>0</v>
      </c>
      <c r="G153" s="237">
        <v>0</v>
      </c>
    </row>
    <row r="154" spans="1:7" x14ac:dyDescent="0.25">
      <c r="A154" s="42" t="s">
        <v>355</v>
      </c>
      <c r="B154" s="227">
        <v>0</v>
      </c>
      <c r="C154" s="227">
        <v>0</v>
      </c>
      <c r="D154" s="235">
        <v>0</v>
      </c>
      <c r="E154" s="237">
        <v>0</v>
      </c>
      <c r="F154" s="237">
        <v>0</v>
      </c>
      <c r="G154" s="237">
        <v>0</v>
      </c>
    </row>
    <row r="155" spans="1:7" x14ac:dyDescent="0.25">
      <c r="A155" s="80" t="s">
        <v>356</v>
      </c>
      <c r="B155" s="227">
        <v>0</v>
      </c>
      <c r="C155" s="227">
        <v>0</v>
      </c>
      <c r="D155" s="235">
        <v>0</v>
      </c>
      <c r="E155" s="237">
        <v>0</v>
      </c>
      <c r="F155" s="237">
        <v>0</v>
      </c>
      <c r="G155" s="237">
        <v>0</v>
      </c>
    </row>
    <row r="156" spans="1:7" x14ac:dyDescent="0.25">
      <c r="A156" s="80" t="s">
        <v>357</v>
      </c>
      <c r="B156" s="227">
        <v>0</v>
      </c>
      <c r="C156" s="227">
        <v>0</v>
      </c>
      <c r="D156" s="235">
        <v>0</v>
      </c>
      <c r="E156" s="237">
        <v>0</v>
      </c>
      <c r="F156" s="237">
        <v>0</v>
      </c>
      <c r="G156" s="237">
        <v>0</v>
      </c>
    </row>
    <row r="157" spans="1:7" x14ac:dyDescent="0.25">
      <c r="A157" s="80" t="s">
        <v>358</v>
      </c>
      <c r="B157" s="227">
        <v>0</v>
      </c>
      <c r="C157" s="227">
        <v>0</v>
      </c>
      <c r="D157" s="235">
        <v>0</v>
      </c>
      <c r="E157" s="237">
        <v>0</v>
      </c>
      <c r="F157" s="237">
        <v>0</v>
      </c>
      <c r="G157" s="237">
        <v>0</v>
      </c>
    </row>
    <row r="158" spans="1:7" x14ac:dyDescent="0.25">
      <c r="A158" s="43"/>
      <c r="B158" s="77"/>
      <c r="C158" s="77"/>
      <c r="D158" s="77"/>
      <c r="E158" s="77"/>
      <c r="F158" s="77"/>
      <c r="G158" s="77"/>
    </row>
    <row r="159" spans="1:7" x14ac:dyDescent="0.25">
      <c r="A159" s="44" t="s">
        <v>360</v>
      </c>
      <c r="B159" s="201">
        <f>B9+B84</f>
        <v>47519533.899999999</v>
      </c>
      <c r="C159" s="201">
        <f t="shared" ref="C159:G159" si="22">C9+C84</f>
        <v>31455937.77</v>
      </c>
      <c r="D159" s="201">
        <f t="shared" si="22"/>
        <v>78975471.670000002</v>
      </c>
      <c r="E159" s="201">
        <f t="shared" si="22"/>
        <v>21494116.970000003</v>
      </c>
      <c r="F159" s="201">
        <f t="shared" si="22"/>
        <v>20258399.440000001</v>
      </c>
      <c r="G159" s="201">
        <f t="shared" si="22"/>
        <v>57481354.700000003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47519533.899999999</v>
      </c>
      <c r="Q2" s="18">
        <f>'Formato 6 a)'!C9</f>
        <v>31455937.77</v>
      </c>
      <c r="R2" s="18">
        <f>'Formato 6 a)'!D9</f>
        <v>78975471.670000002</v>
      </c>
      <c r="S2" s="18">
        <f>'Formato 6 a)'!E9</f>
        <v>21494116.970000003</v>
      </c>
      <c r="T2" s="18">
        <f>'Formato 6 a)'!F9</f>
        <v>20258399.440000001</v>
      </c>
      <c r="U2" s="18">
        <f>'Formato 6 a)'!G9</f>
        <v>57481354.700000003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17790625.75</v>
      </c>
      <c r="Q3" s="18">
        <f>'Formato 6 a)'!C10</f>
        <v>0</v>
      </c>
      <c r="R3" s="18">
        <f>'Formato 6 a)'!D10</f>
        <v>17790625.75</v>
      </c>
      <c r="S3" s="18">
        <f>'Formato 6 a)'!E10</f>
        <v>7508147.5300000012</v>
      </c>
      <c r="T3" s="18">
        <f>'Formato 6 a)'!F10</f>
        <v>7506826.1500000004</v>
      </c>
      <c r="U3" s="18">
        <f>'Formato 6 a)'!G10</f>
        <v>10282478.219999999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10001722.27</v>
      </c>
      <c r="Q4" s="18">
        <f>'Formato 6 a)'!C11</f>
        <v>0</v>
      </c>
      <c r="R4" s="18">
        <f>'Formato 6 a)'!D11</f>
        <v>10001722.27</v>
      </c>
      <c r="S4" s="18">
        <f>'Formato 6 a)'!E11</f>
        <v>4517910.1100000003</v>
      </c>
      <c r="T4" s="18">
        <f>'Formato 6 a)'!F11</f>
        <v>4516588.7300000004</v>
      </c>
      <c r="U4" s="18">
        <f>'Formato 6 a)'!G11</f>
        <v>5483812.1599999992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1639906.97</v>
      </c>
      <c r="Q6" s="18">
        <f>'Formato 6 a)'!C13</f>
        <v>0</v>
      </c>
      <c r="R6" s="18">
        <f>'Formato 6 a)'!D13</f>
        <v>1639906.97</v>
      </c>
      <c r="S6" s="18">
        <f>'Formato 6 a)'!E13</f>
        <v>349565.08</v>
      </c>
      <c r="T6" s="18">
        <f>'Formato 6 a)'!F13</f>
        <v>349565.08</v>
      </c>
      <c r="U6" s="18">
        <f>'Formato 6 a)'!G13</f>
        <v>1290341.8899999999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2628831.09</v>
      </c>
      <c r="Q7" s="18">
        <f>'Formato 6 a)'!C14</f>
        <v>0</v>
      </c>
      <c r="R7" s="18">
        <f>'Formato 6 a)'!D14</f>
        <v>2628831.09</v>
      </c>
      <c r="S7" s="18">
        <f>'Formato 6 a)'!E14</f>
        <v>1119944.99</v>
      </c>
      <c r="T7" s="18">
        <f>'Formato 6 a)'!F14</f>
        <v>1119944.99</v>
      </c>
      <c r="U7" s="18">
        <f>'Formato 6 a)'!G14</f>
        <v>1508886.0999999999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3520165.42</v>
      </c>
      <c r="Q8" s="18">
        <f>'Formato 6 a)'!C15</f>
        <v>0</v>
      </c>
      <c r="R8" s="18">
        <f>'Formato 6 a)'!D15</f>
        <v>3520165.42</v>
      </c>
      <c r="S8" s="18">
        <f>'Formato 6 a)'!E15</f>
        <v>1520727.35</v>
      </c>
      <c r="T8" s="18">
        <f>'Formato 6 a)'!F15</f>
        <v>1520727.35</v>
      </c>
      <c r="U8" s="18">
        <f>'Formato 6 a)'!G15</f>
        <v>1999438.0699999998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5838127.1299999999</v>
      </c>
      <c r="Q11" s="18">
        <f>'Formato 6 a)'!C18</f>
        <v>199346.89</v>
      </c>
      <c r="R11" s="18">
        <f>'Formato 6 a)'!D18</f>
        <v>6037474.0199999996</v>
      </c>
      <c r="S11" s="18">
        <f>'Formato 6 a)'!E18</f>
        <v>2736177.6599999997</v>
      </c>
      <c r="T11" s="18">
        <f>'Formato 6 a)'!F18</f>
        <v>2736177.6599999997</v>
      </c>
      <c r="U11" s="18">
        <f>'Formato 6 a)'!G18</f>
        <v>3301296.3600000003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797127.75</v>
      </c>
      <c r="Q12" s="18">
        <f>'Formato 6 a)'!C19</f>
        <v>0</v>
      </c>
      <c r="R12" s="18">
        <f>'Formato 6 a)'!D19</f>
        <v>797127.75</v>
      </c>
      <c r="S12" s="18">
        <f>'Formato 6 a)'!E19</f>
        <v>297400.26</v>
      </c>
      <c r="T12" s="18">
        <f>'Formato 6 a)'!F19</f>
        <v>297400.26</v>
      </c>
      <c r="U12" s="18">
        <f>'Formato 6 a)'!G19</f>
        <v>499727.49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103294.77</v>
      </c>
      <c r="Q13" s="18">
        <f>'Formato 6 a)'!C20</f>
        <v>0</v>
      </c>
      <c r="R13" s="18">
        <f>'Formato 6 a)'!D20</f>
        <v>103294.77</v>
      </c>
      <c r="S13" s="18">
        <f>'Formato 6 a)'!E20</f>
        <v>18782.73</v>
      </c>
      <c r="T13" s="18">
        <f>'Formato 6 a)'!F20</f>
        <v>18782.73</v>
      </c>
      <c r="U13" s="18">
        <f>'Formato 6 a)'!G20</f>
        <v>84512.040000000008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123291</v>
      </c>
      <c r="Q14" s="18">
        <f>'Formato 6 a)'!C21</f>
        <v>0</v>
      </c>
      <c r="R14" s="18">
        <f>'Formato 6 a)'!D21</f>
        <v>123291</v>
      </c>
      <c r="S14" s="18">
        <f>'Formato 6 a)'!E21</f>
        <v>0</v>
      </c>
      <c r="T14" s="18">
        <f>'Formato 6 a)'!F21</f>
        <v>0</v>
      </c>
      <c r="U14" s="18">
        <f>'Formato 6 a)'!G21</f>
        <v>123291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2370724.4300000002</v>
      </c>
      <c r="Q15" s="18">
        <f>'Formato 6 a)'!C22</f>
        <v>112000</v>
      </c>
      <c r="R15" s="18">
        <f>'Formato 6 a)'!D22</f>
        <v>2482724.4300000002</v>
      </c>
      <c r="S15" s="18">
        <f>'Formato 6 a)'!E22</f>
        <v>1881913.27</v>
      </c>
      <c r="T15" s="18">
        <f>'Formato 6 a)'!F22</f>
        <v>1881913.27</v>
      </c>
      <c r="U15" s="18">
        <f>'Formato 6 a)'!G22</f>
        <v>600811.16000000015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57235.3</v>
      </c>
      <c r="Q16" s="18">
        <f>'Formato 6 a)'!C23</f>
        <v>0</v>
      </c>
      <c r="R16" s="18">
        <f>'Formato 6 a)'!D23</f>
        <v>57235.3</v>
      </c>
      <c r="S16" s="18">
        <f>'Formato 6 a)'!E23</f>
        <v>0</v>
      </c>
      <c r="T16" s="18">
        <f>'Formato 6 a)'!F23</f>
        <v>0</v>
      </c>
      <c r="U16" s="18">
        <f>'Formato 6 a)'!G23</f>
        <v>57235.3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715788.18</v>
      </c>
      <c r="Q17" s="18">
        <f>'Formato 6 a)'!C24</f>
        <v>0</v>
      </c>
      <c r="R17" s="18">
        <f>'Formato 6 a)'!D24</f>
        <v>715788.18</v>
      </c>
      <c r="S17" s="18">
        <f>'Formato 6 a)'!E24</f>
        <v>311645.36</v>
      </c>
      <c r="T17" s="18">
        <f>'Formato 6 a)'!F24</f>
        <v>311645.36</v>
      </c>
      <c r="U17" s="18">
        <f>'Formato 6 a)'!G24</f>
        <v>404142.82000000007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311074.90999999997</v>
      </c>
      <c r="Q18" s="18">
        <f>'Formato 6 a)'!C25</f>
        <v>52650</v>
      </c>
      <c r="R18" s="18">
        <f>'Formato 6 a)'!D25</f>
        <v>363724.91</v>
      </c>
      <c r="S18" s="18">
        <f>'Formato 6 a)'!E25</f>
        <v>10920.49</v>
      </c>
      <c r="T18" s="18">
        <f>'Formato 6 a)'!F25</f>
        <v>10920.49</v>
      </c>
      <c r="U18" s="18">
        <f>'Formato 6 a)'!G25</f>
        <v>352804.42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1359590.79</v>
      </c>
      <c r="Q20" s="18">
        <f>'Formato 6 a)'!C27</f>
        <v>34696.89</v>
      </c>
      <c r="R20" s="18">
        <f>'Formato 6 a)'!D27</f>
        <v>1394287.68</v>
      </c>
      <c r="S20" s="18">
        <f>'Formato 6 a)'!E27</f>
        <v>215515.55</v>
      </c>
      <c r="T20" s="18">
        <f>'Formato 6 a)'!F27</f>
        <v>215515.55</v>
      </c>
      <c r="U20" s="18">
        <f>'Formato 6 a)'!G27</f>
        <v>1178772.1299999999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18746633.23</v>
      </c>
      <c r="Q21" s="18">
        <f>'Formato 6 a)'!C28</f>
        <v>2103270.9500000002</v>
      </c>
      <c r="R21" s="18">
        <f>'Formato 6 a)'!D28</f>
        <v>20849904.18</v>
      </c>
      <c r="S21" s="18">
        <f>'Formato 6 a)'!E28</f>
        <v>6222569.46</v>
      </c>
      <c r="T21" s="18">
        <f>'Formato 6 a)'!F28</f>
        <v>6298813.8200000003</v>
      </c>
      <c r="U21" s="18">
        <f>'Formato 6 a)'!G28</f>
        <v>14627334.720000003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9215755.25</v>
      </c>
      <c r="Q22" s="18">
        <f>'Formato 6 a)'!C29</f>
        <v>25000</v>
      </c>
      <c r="R22" s="18">
        <f>'Formato 6 a)'!D29</f>
        <v>9240755.25</v>
      </c>
      <c r="S22" s="18">
        <f>'Formato 6 a)'!E29</f>
        <v>3386379.94</v>
      </c>
      <c r="T22" s="18">
        <f>'Formato 6 a)'!F29</f>
        <v>3386379.94</v>
      </c>
      <c r="U22" s="18">
        <f>'Formato 6 a)'!G29</f>
        <v>5854375.3100000005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59348.36</v>
      </c>
      <c r="Q23" s="18">
        <f>'Formato 6 a)'!C30</f>
        <v>0</v>
      </c>
      <c r="R23" s="18">
        <f>'Formato 6 a)'!D30</f>
        <v>59348.36</v>
      </c>
      <c r="S23" s="18">
        <f>'Formato 6 a)'!E30</f>
        <v>0</v>
      </c>
      <c r="T23" s="18">
        <f>'Formato 6 a)'!F30</f>
        <v>0</v>
      </c>
      <c r="U23" s="18">
        <f>'Formato 6 a)'!G30</f>
        <v>59348.36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4276054.9800000004</v>
      </c>
      <c r="Q24" s="18">
        <f>'Formato 6 a)'!C31</f>
        <v>2070470.95</v>
      </c>
      <c r="R24" s="18">
        <f>'Formato 6 a)'!D31</f>
        <v>6346525.9300000006</v>
      </c>
      <c r="S24" s="18">
        <f>'Formato 6 a)'!E31</f>
        <v>1277252.3600000001</v>
      </c>
      <c r="T24" s="18">
        <f>'Formato 6 a)'!F31</f>
        <v>1277252.3600000001</v>
      </c>
      <c r="U24" s="18">
        <f>'Formato 6 a)'!G31</f>
        <v>5069273.57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350454.83</v>
      </c>
      <c r="Q25" s="18">
        <f>'Formato 6 a)'!C32</f>
        <v>0</v>
      </c>
      <c r="R25" s="18">
        <f>'Formato 6 a)'!D32</f>
        <v>350454.83</v>
      </c>
      <c r="S25" s="18">
        <f>'Formato 6 a)'!E32</f>
        <v>152385.28</v>
      </c>
      <c r="T25" s="18">
        <f>'Formato 6 a)'!F32</f>
        <v>228669.28</v>
      </c>
      <c r="U25" s="18">
        <f>'Formato 6 a)'!G32</f>
        <v>198069.55000000002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1377690.25</v>
      </c>
      <c r="Q26" s="18">
        <f>'Formato 6 a)'!C33</f>
        <v>7800</v>
      </c>
      <c r="R26" s="18">
        <f>'Formato 6 a)'!D33</f>
        <v>1385490.25</v>
      </c>
      <c r="S26" s="18">
        <f>'Formato 6 a)'!E33</f>
        <v>166483.21</v>
      </c>
      <c r="T26" s="18">
        <f>'Formato 6 a)'!F33</f>
        <v>166483.21</v>
      </c>
      <c r="U26" s="18">
        <f>'Formato 6 a)'!G33</f>
        <v>1219007.04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201480.18</v>
      </c>
      <c r="Q27" s="18">
        <f>'Formato 6 a)'!C34</f>
        <v>0</v>
      </c>
      <c r="R27" s="18">
        <f>'Formato 6 a)'!D34</f>
        <v>201480.18</v>
      </c>
      <c r="S27" s="18">
        <f>'Formato 6 a)'!E34</f>
        <v>131805.35999999999</v>
      </c>
      <c r="T27" s="18">
        <f>'Formato 6 a)'!F34</f>
        <v>131805.35999999999</v>
      </c>
      <c r="U27" s="18">
        <f>'Formato 6 a)'!G34</f>
        <v>69674.820000000007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129239.25</v>
      </c>
      <c r="Q28" s="18">
        <f>'Formato 6 a)'!C35</f>
        <v>0</v>
      </c>
      <c r="R28" s="18">
        <f>'Formato 6 a)'!D35</f>
        <v>129239.25</v>
      </c>
      <c r="S28" s="18">
        <f>'Formato 6 a)'!E35</f>
        <v>4670.8500000000004</v>
      </c>
      <c r="T28" s="18">
        <f>'Formato 6 a)'!F35</f>
        <v>4670.8500000000004</v>
      </c>
      <c r="U28" s="18">
        <f>'Formato 6 a)'!G35</f>
        <v>124568.4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120499.51</v>
      </c>
      <c r="Q29" s="18">
        <f>'Formato 6 a)'!C36</f>
        <v>0</v>
      </c>
      <c r="R29" s="18">
        <f>'Formato 6 a)'!D36</f>
        <v>120499.51</v>
      </c>
      <c r="S29" s="18">
        <f>'Formato 6 a)'!E36</f>
        <v>94477.28</v>
      </c>
      <c r="T29" s="18">
        <f>'Formato 6 a)'!F36</f>
        <v>94477.28</v>
      </c>
      <c r="U29" s="18">
        <f>'Formato 6 a)'!G36</f>
        <v>26022.229999999996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3016110.62</v>
      </c>
      <c r="Q30" s="18">
        <f>'Formato 6 a)'!C37</f>
        <v>0</v>
      </c>
      <c r="R30" s="18">
        <f>'Formato 6 a)'!D37</f>
        <v>3016110.62</v>
      </c>
      <c r="S30" s="18">
        <f>'Formato 6 a)'!E37</f>
        <v>1009115.18</v>
      </c>
      <c r="T30" s="18">
        <f>'Formato 6 a)'!F37</f>
        <v>1009075.54</v>
      </c>
      <c r="U30" s="18">
        <f>'Formato 6 a)'!G37</f>
        <v>2006995.44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0</v>
      </c>
      <c r="Q31" s="18">
        <f>'Formato 6 a)'!C38</f>
        <v>500000</v>
      </c>
      <c r="R31" s="18">
        <f>'Formato 6 a)'!D38</f>
        <v>500000</v>
      </c>
      <c r="S31" s="18">
        <f>'Formato 6 a)'!E38</f>
        <v>0</v>
      </c>
      <c r="T31" s="18">
        <f>'Formato 6 a)'!F38</f>
        <v>0</v>
      </c>
      <c r="U31" s="18">
        <f>'Formato 6 a)'!G38</f>
        <v>500000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500000</v>
      </c>
      <c r="R35" s="18">
        <f>'Formato 6 a)'!D42</f>
        <v>500000</v>
      </c>
      <c r="S35" s="18">
        <f>'Formato 6 a)'!E42</f>
        <v>0</v>
      </c>
      <c r="T35" s="18">
        <f>'Formato 6 a)'!F42</f>
        <v>0</v>
      </c>
      <c r="U35" s="18">
        <f>'Formato 6 a)'!G42</f>
        <v>500000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2546527.35</v>
      </c>
      <c r="Q41" s="18">
        <f>'Formato 6 a)'!C48</f>
        <v>340650</v>
      </c>
      <c r="R41" s="18">
        <f>'Formato 6 a)'!D48</f>
        <v>2887177.35</v>
      </c>
      <c r="S41" s="18">
        <f>'Formato 6 a)'!E48</f>
        <v>1656558.01</v>
      </c>
      <c r="T41" s="18">
        <f>'Formato 6 a)'!F48</f>
        <v>345917.5</v>
      </c>
      <c r="U41" s="18">
        <f>'Formato 6 a)'!G48</f>
        <v>1230619.3400000001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100959.94</v>
      </c>
      <c r="Q42" s="18">
        <f>'Formato 6 a)'!C49</f>
        <v>132000</v>
      </c>
      <c r="R42" s="18">
        <f>'Formato 6 a)'!D49</f>
        <v>232959.94</v>
      </c>
      <c r="S42" s="18">
        <f>'Formato 6 a)'!E49</f>
        <v>98117</v>
      </c>
      <c r="T42" s="18">
        <f>'Formato 6 a)'!F49</f>
        <v>98117</v>
      </c>
      <c r="U42" s="18">
        <f>'Formato 6 a)'!G49</f>
        <v>134842.94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86041.13</v>
      </c>
      <c r="Q43" s="18">
        <f>'Formato 6 a)'!C50</f>
        <v>0</v>
      </c>
      <c r="R43" s="18">
        <f>'Formato 6 a)'!D50</f>
        <v>86041.13</v>
      </c>
      <c r="S43" s="18">
        <f>'Formato 6 a)'!E50</f>
        <v>39170</v>
      </c>
      <c r="T43" s="18">
        <f>'Formato 6 a)'!F50</f>
        <v>39170</v>
      </c>
      <c r="U43" s="18">
        <f>'Formato 6 a)'!G50</f>
        <v>46871.130000000005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24000</v>
      </c>
      <c r="Q44" s="18">
        <f>'Formato 6 a)'!C51</f>
        <v>0</v>
      </c>
      <c r="R44" s="18">
        <f>'Formato 6 a)'!D51</f>
        <v>24000</v>
      </c>
      <c r="S44" s="18">
        <f>'Formato 6 a)'!E51</f>
        <v>24000</v>
      </c>
      <c r="T44" s="18">
        <f>'Formato 6 a)'!F51</f>
        <v>24000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1502000</v>
      </c>
      <c r="Q45" s="18">
        <f>'Formato 6 a)'!C52</f>
        <v>0</v>
      </c>
      <c r="R45" s="18">
        <f>'Formato 6 a)'!D52</f>
        <v>1502000</v>
      </c>
      <c r="S45" s="18">
        <f>'Formato 6 a)'!E52</f>
        <v>1310640.51</v>
      </c>
      <c r="T45" s="18">
        <f>'Formato 6 a)'!F52</f>
        <v>0</v>
      </c>
      <c r="U45" s="18">
        <f>'Formato 6 a)'!G52</f>
        <v>191359.49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583600</v>
      </c>
      <c r="Q47" s="18">
        <f>'Formato 6 a)'!C54</f>
        <v>208650</v>
      </c>
      <c r="R47" s="18">
        <f>'Formato 6 a)'!D54</f>
        <v>792250</v>
      </c>
      <c r="S47" s="18">
        <f>'Formato 6 a)'!E54</f>
        <v>184630.5</v>
      </c>
      <c r="T47" s="18">
        <f>'Formato 6 a)'!F54</f>
        <v>184630.5</v>
      </c>
      <c r="U47" s="18">
        <f>'Formato 6 a)'!G54</f>
        <v>607619.5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249926.28</v>
      </c>
      <c r="Q50" s="18">
        <f>'Formato 6 a)'!C57</f>
        <v>0</v>
      </c>
      <c r="R50" s="18">
        <f>'Formato 6 a)'!D57</f>
        <v>249926.28</v>
      </c>
      <c r="S50" s="18">
        <f>'Formato 6 a)'!E57</f>
        <v>0</v>
      </c>
      <c r="T50" s="18">
        <f>'Formato 6 a)'!F57</f>
        <v>0</v>
      </c>
      <c r="U50" s="18">
        <f>'Formato 6 a)'!G57</f>
        <v>249926.28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2597620.44</v>
      </c>
      <c r="Q51" s="18">
        <f>'Formato 6 a)'!C58</f>
        <v>28312669.93</v>
      </c>
      <c r="R51" s="18">
        <f>'Formato 6 a)'!D58</f>
        <v>30910290.370000001</v>
      </c>
      <c r="S51" s="18">
        <f>'Formato 6 a)'!E58</f>
        <v>3370664.31</v>
      </c>
      <c r="T51" s="18">
        <f>'Formato 6 a)'!F58</f>
        <v>3370664.31</v>
      </c>
      <c r="U51" s="18">
        <f>'Formato 6 a)'!G58</f>
        <v>27539626.060000002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2597620.44</v>
      </c>
      <c r="Q52" s="18">
        <f>'Formato 6 a)'!C59</f>
        <v>28312669.93</v>
      </c>
      <c r="R52" s="18">
        <f>'Formato 6 a)'!D59</f>
        <v>30910290.370000001</v>
      </c>
      <c r="S52" s="18">
        <f>'Formato 6 a)'!E59</f>
        <v>3370664.31</v>
      </c>
      <c r="T52" s="18">
        <f>'Formato 6 a)'!F59</f>
        <v>3370664.31</v>
      </c>
      <c r="U52" s="18">
        <f>'Formato 6 a)'!G59</f>
        <v>27539626.060000002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3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47519533.899999999</v>
      </c>
      <c r="Q150">
        <f>'Formato 6 a)'!C159</f>
        <v>31455937.77</v>
      </c>
      <c r="R150">
        <f>'Formato 6 a)'!D159</f>
        <v>78975471.670000002</v>
      </c>
      <c r="S150">
        <f>'Formato 6 a)'!E159</f>
        <v>21494116.970000003</v>
      </c>
      <c r="T150">
        <f>'Formato 6 a)'!F159</f>
        <v>20258399.440000001</v>
      </c>
      <c r="U150">
        <f>'Formato 6 a)'!G159</f>
        <v>57481354.700000003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topLeftCell="A2" zoomScaleNormal="100" workbookViewId="0">
      <selection activeCell="G29" sqref="G29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5" t="s">
        <v>3290</v>
      </c>
      <c r="B1" s="325"/>
      <c r="C1" s="325"/>
      <c r="D1" s="325"/>
      <c r="E1" s="325"/>
      <c r="F1" s="325"/>
      <c r="G1" s="325"/>
    </row>
    <row r="2" spans="1:7" x14ac:dyDescent="0.25">
      <c r="A2" s="306" t="str">
        <f>ENTE_PUBLICO_A</f>
        <v>JUNTA MUNICIPAL DE AGUA POTABLE Y ALCANTARILLADO DE SAN FELIPE, GTO.,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277</v>
      </c>
      <c r="B3" s="310"/>
      <c r="C3" s="310"/>
      <c r="D3" s="310"/>
      <c r="E3" s="310"/>
      <c r="F3" s="310"/>
      <c r="G3" s="311"/>
    </row>
    <row r="4" spans="1:7" x14ac:dyDescent="0.25">
      <c r="A4" s="309" t="s">
        <v>431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30 de junio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0</v>
      </c>
      <c r="B7" s="323" t="s">
        <v>279</v>
      </c>
      <c r="C7" s="323"/>
      <c r="D7" s="323"/>
      <c r="E7" s="323"/>
      <c r="F7" s="323"/>
      <c r="G7" s="327" t="s">
        <v>280</v>
      </c>
    </row>
    <row r="8" spans="1:7" ht="30" x14ac:dyDescent="0.25">
      <c r="A8" s="32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6"/>
    </row>
    <row r="9" spans="1:7" x14ac:dyDescent="0.25">
      <c r="A9" s="52" t="s">
        <v>440</v>
      </c>
      <c r="B9" s="216">
        <f>SUM(B10:B18)</f>
        <v>47519533.899999999</v>
      </c>
      <c r="C9" s="216">
        <f>SUM(C10:GASTO_NE_FIN_02)</f>
        <v>31455937.77</v>
      </c>
      <c r="D9" s="216">
        <f>SUM(D10:GASTO_NE_FIN_03)</f>
        <v>78975471.670000017</v>
      </c>
      <c r="E9" s="216">
        <f>SUM(E10:GASTO_NE_FIN_04)</f>
        <v>21494116.969999999</v>
      </c>
      <c r="F9" s="216">
        <f>SUM(F10:GASTO_NE_FIN_05)</f>
        <v>20258399.439999998</v>
      </c>
      <c r="G9" s="216">
        <f>SUM(G10:GASTO_NE_FIN_06)</f>
        <v>57481354.70000001</v>
      </c>
    </row>
    <row r="10" spans="1:7" s="24" customFormat="1" x14ac:dyDescent="0.25">
      <c r="A10" s="139" t="s">
        <v>432</v>
      </c>
      <c r="B10" s="246">
        <v>5470647</v>
      </c>
      <c r="C10" s="246">
        <v>869763.95</v>
      </c>
      <c r="D10" s="245">
        <v>6340410.9500000002</v>
      </c>
      <c r="E10" s="246">
        <v>1668899.91</v>
      </c>
      <c r="F10" s="246">
        <v>1743822.89</v>
      </c>
      <c r="G10" s="245">
        <v>4671511.04</v>
      </c>
    </row>
    <row r="11" spans="1:7" s="24" customFormat="1" x14ac:dyDescent="0.25">
      <c r="A11" s="139" t="s">
        <v>433</v>
      </c>
      <c r="B11" s="246">
        <v>7245316.5499999998</v>
      </c>
      <c r="C11" s="246">
        <v>1021250</v>
      </c>
      <c r="D11" s="245">
        <v>8266566.5499999998</v>
      </c>
      <c r="E11" s="246">
        <v>3085335.61</v>
      </c>
      <c r="F11" s="246">
        <v>2648455.44</v>
      </c>
      <c r="G11" s="245">
        <v>5181230.9399999995</v>
      </c>
    </row>
    <row r="12" spans="1:7" s="24" customFormat="1" x14ac:dyDescent="0.25">
      <c r="A12" s="139" t="s">
        <v>434</v>
      </c>
      <c r="B12" s="246">
        <v>3280775.91</v>
      </c>
      <c r="C12" s="246">
        <v>16410</v>
      </c>
      <c r="D12" s="245">
        <v>3297185.91</v>
      </c>
      <c r="E12" s="246">
        <v>1356530.06</v>
      </c>
      <c r="F12" s="246">
        <v>1356530.06</v>
      </c>
      <c r="G12" s="245">
        <v>1940655.85</v>
      </c>
    </row>
    <row r="13" spans="1:7" s="24" customFormat="1" x14ac:dyDescent="0.25">
      <c r="A13" s="139" t="s">
        <v>435</v>
      </c>
      <c r="B13" s="246">
        <v>5026607.95</v>
      </c>
      <c r="C13" s="246">
        <v>29221446.93</v>
      </c>
      <c r="D13" s="245">
        <v>34248054.880000003</v>
      </c>
      <c r="E13" s="246">
        <v>4265518.59</v>
      </c>
      <c r="F13" s="246">
        <v>4265518.59</v>
      </c>
      <c r="G13" s="245">
        <v>29982536.290000003</v>
      </c>
    </row>
    <row r="14" spans="1:7" s="24" customFormat="1" x14ac:dyDescent="0.25">
      <c r="A14" s="139" t="s">
        <v>436</v>
      </c>
      <c r="B14" s="246">
        <v>19132074.489999998</v>
      </c>
      <c r="C14" s="246">
        <v>262151.89</v>
      </c>
      <c r="D14" s="245">
        <v>19394226.379999999</v>
      </c>
      <c r="E14" s="246">
        <v>8566957.9800000004</v>
      </c>
      <c r="F14" s="246">
        <v>8130077.8099999996</v>
      </c>
      <c r="G14" s="245">
        <v>10827268.399999999</v>
      </c>
    </row>
    <row r="15" spans="1:7" s="24" customFormat="1" x14ac:dyDescent="0.25">
      <c r="A15" s="139" t="s">
        <v>437</v>
      </c>
      <c r="B15" s="246">
        <v>5024494.54</v>
      </c>
      <c r="C15" s="246">
        <v>5835</v>
      </c>
      <c r="D15" s="245">
        <v>5030329.54</v>
      </c>
      <c r="E15" s="246">
        <v>1432902.41</v>
      </c>
      <c r="F15" s="246">
        <v>1432902.41</v>
      </c>
      <c r="G15" s="245">
        <v>3597427.13</v>
      </c>
    </row>
    <row r="16" spans="1:7" s="24" customFormat="1" x14ac:dyDescent="0.25">
      <c r="A16" s="139" t="s">
        <v>438</v>
      </c>
      <c r="B16" s="246">
        <v>1175803.6499999999</v>
      </c>
      <c r="C16" s="246">
        <v>8175</v>
      </c>
      <c r="D16" s="245">
        <v>1183978.6499999999</v>
      </c>
      <c r="E16" s="246">
        <v>468525.91</v>
      </c>
      <c r="F16" s="246">
        <v>468525.91</v>
      </c>
      <c r="G16" s="245">
        <v>715452.74</v>
      </c>
    </row>
    <row r="17" spans="1:7" s="24" customFormat="1" x14ac:dyDescent="0.25">
      <c r="A17" s="139" t="s">
        <v>439</v>
      </c>
      <c r="B17" s="246">
        <v>1163813.81</v>
      </c>
      <c r="C17" s="246">
        <v>50905</v>
      </c>
      <c r="D17" s="245">
        <v>1214718.81</v>
      </c>
      <c r="E17" s="246">
        <v>649446.5</v>
      </c>
      <c r="F17" s="246">
        <v>212566.33</v>
      </c>
      <c r="G17" s="245">
        <v>565272.31000000006</v>
      </c>
    </row>
    <row r="18" spans="1:7" x14ac:dyDescent="0.25">
      <c r="A18" s="73" t="s">
        <v>686</v>
      </c>
      <c r="B18" s="54"/>
      <c r="C18" s="54"/>
      <c r="D18" s="54"/>
      <c r="E18" s="54"/>
      <c r="F18" s="54"/>
      <c r="G18" s="54"/>
    </row>
    <row r="19" spans="1:7" s="24" customFormat="1" x14ac:dyDescent="0.25">
      <c r="A19" s="55" t="s">
        <v>441</v>
      </c>
      <c r="B19" s="202">
        <f>SUM(B20:B28)</f>
        <v>0</v>
      </c>
      <c r="C19" s="202">
        <f>SUM(C20:GASTO_E_FIN_02)</f>
        <v>0</v>
      </c>
      <c r="D19" s="202">
        <f>SUM(D20:GASTO_E_FIN_03)</f>
        <v>0</v>
      </c>
      <c r="E19" s="202">
        <f>SUM(E20:GASTO_E_FIN_04)</f>
        <v>0</v>
      </c>
      <c r="F19" s="202">
        <f>SUM(F20:GASTO_E_FIN_05)</f>
        <v>0</v>
      </c>
      <c r="G19" s="202">
        <f>SUM(G20:GASTO_E_FIN_06)</f>
        <v>0</v>
      </c>
    </row>
    <row r="20" spans="1:7" s="24" customFormat="1" x14ac:dyDescent="0.25">
      <c r="A20" s="139" t="s">
        <v>432</v>
      </c>
      <c r="B20" s="249">
        <v>0</v>
      </c>
      <c r="C20" s="249">
        <v>0</v>
      </c>
      <c r="D20" s="244">
        <f>B20+C20</f>
        <v>0</v>
      </c>
      <c r="E20" s="250">
        <v>0</v>
      </c>
      <c r="F20" s="250">
        <v>0</v>
      </c>
      <c r="G20" s="60">
        <f>D20-E20</f>
        <v>0</v>
      </c>
    </row>
    <row r="21" spans="1:7" s="24" customFormat="1" x14ac:dyDescent="0.25">
      <c r="A21" s="139" t="s">
        <v>433</v>
      </c>
      <c r="B21" s="249">
        <v>0</v>
      </c>
      <c r="C21" s="249">
        <v>0</v>
      </c>
      <c r="D21" s="244">
        <f t="shared" ref="D21:D27" si="0">B21+C21</f>
        <v>0</v>
      </c>
      <c r="E21" s="250">
        <v>0</v>
      </c>
      <c r="F21" s="250">
        <v>0</v>
      </c>
      <c r="G21" s="60">
        <f t="shared" ref="G21:G27" si="1">D21-E21</f>
        <v>0</v>
      </c>
    </row>
    <row r="22" spans="1:7" s="24" customFormat="1" x14ac:dyDescent="0.25">
      <c r="A22" s="139" t="s">
        <v>434</v>
      </c>
      <c r="B22" s="249">
        <v>0</v>
      </c>
      <c r="C22" s="249">
        <v>0</v>
      </c>
      <c r="D22" s="244">
        <f t="shared" si="0"/>
        <v>0</v>
      </c>
      <c r="E22" s="250">
        <v>0</v>
      </c>
      <c r="F22" s="250">
        <v>0</v>
      </c>
      <c r="G22" s="60">
        <f t="shared" si="1"/>
        <v>0</v>
      </c>
    </row>
    <row r="23" spans="1:7" s="24" customFormat="1" x14ac:dyDescent="0.25">
      <c r="A23" s="139" t="s">
        <v>435</v>
      </c>
      <c r="B23" s="249">
        <v>0</v>
      </c>
      <c r="C23" s="249">
        <v>0</v>
      </c>
      <c r="D23" s="244">
        <f t="shared" si="0"/>
        <v>0</v>
      </c>
      <c r="E23" s="250">
        <v>0</v>
      </c>
      <c r="F23" s="250">
        <v>0</v>
      </c>
      <c r="G23" s="60">
        <f t="shared" si="1"/>
        <v>0</v>
      </c>
    </row>
    <row r="24" spans="1:7" s="24" customFormat="1" x14ac:dyDescent="0.25">
      <c r="A24" s="139" t="s">
        <v>436</v>
      </c>
      <c r="B24" s="249">
        <v>0</v>
      </c>
      <c r="C24" s="249">
        <v>0</v>
      </c>
      <c r="D24" s="244">
        <f t="shared" si="0"/>
        <v>0</v>
      </c>
      <c r="E24" s="250">
        <v>0</v>
      </c>
      <c r="F24" s="250">
        <v>0</v>
      </c>
      <c r="G24" s="60">
        <f t="shared" si="1"/>
        <v>0</v>
      </c>
    </row>
    <row r="25" spans="1:7" s="24" customFormat="1" x14ac:dyDescent="0.25">
      <c r="A25" s="139" t="s">
        <v>437</v>
      </c>
      <c r="B25" s="249">
        <v>0</v>
      </c>
      <c r="C25" s="249">
        <v>0</v>
      </c>
      <c r="D25" s="244">
        <f t="shared" si="0"/>
        <v>0</v>
      </c>
      <c r="E25" s="250">
        <v>0</v>
      </c>
      <c r="F25" s="250">
        <v>0</v>
      </c>
      <c r="G25" s="60">
        <f t="shared" si="1"/>
        <v>0</v>
      </c>
    </row>
    <row r="26" spans="1:7" s="24" customFormat="1" x14ac:dyDescent="0.25">
      <c r="A26" s="139" t="s">
        <v>438</v>
      </c>
      <c r="B26" s="249">
        <v>0</v>
      </c>
      <c r="C26" s="249">
        <v>0</v>
      </c>
      <c r="D26" s="244">
        <f t="shared" si="0"/>
        <v>0</v>
      </c>
      <c r="E26" s="250">
        <v>0</v>
      </c>
      <c r="F26" s="250">
        <v>0</v>
      </c>
      <c r="G26" s="60">
        <f t="shared" si="1"/>
        <v>0</v>
      </c>
    </row>
    <row r="27" spans="1:7" s="24" customFormat="1" x14ac:dyDescent="0.25">
      <c r="A27" s="139" t="s">
        <v>439</v>
      </c>
      <c r="B27" s="249">
        <v>0</v>
      </c>
      <c r="C27" s="249">
        <v>0</v>
      </c>
      <c r="D27" s="244">
        <f t="shared" si="0"/>
        <v>0</v>
      </c>
      <c r="E27" s="250">
        <v>0</v>
      </c>
      <c r="F27" s="250">
        <v>0</v>
      </c>
      <c r="G27" s="60">
        <f t="shared" si="1"/>
        <v>0</v>
      </c>
    </row>
    <row r="28" spans="1:7" x14ac:dyDescent="0.25">
      <c r="A28" s="73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202">
        <f>B9+B19</f>
        <v>47519533.899999999</v>
      </c>
      <c r="C29" s="202">
        <f>GASTO_NE_T2+GASTO_E_T2</f>
        <v>31455937.77</v>
      </c>
      <c r="D29" s="202">
        <f>GASTO_NE_T3+GASTO_E_T3</f>
        <v>78975471.670000017</v>
      </c>
      <c r="E29" s="202">
        <f>GASTO_NE_T4+GASTO_E_T4</f>
        <v>21494116.969999999</v>
      </c>
      <c r="F29" s="202">
        <f>GASTO_NE_T5+GASTO_E_T5</f>
        <v>20258399.439999998</v>
      </c>
      <c r="G29" s="202">
        <f>GASTO_NE_T6+GASTO_E_T6</f>
        <v>57481354.70000001</v>
      </c>
    </row>
    <row r="30" spans="1:7" x14ac:dyDescent="0.25">
      <c r="A30" s="58"/>
      <c r="B30" s="65"/>
      <c r="C30" s="65"/>
      <c r="D30" s="65"/>
      <c r="E30" s="65"/>
      <c r="F30" s="65"/>
      <c r="G30" s="75"/>
    </row>
    <row r="31" spans="1:7" hidden="1" x14ac:dyDescent="0.2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47519533.899999999</v>
      </c>
      <c r="Q2" s="18">
        <f>GASTO_NE_T2</f>
        <v>31455937.77</v>
      </c>
      <c r="R2" s="18">
        <f>GASTO_NE_T3</f>
        <v>78975471.670000017</v>
      </c>
      <c r="S2" s="18">
        <f>GASTO_NE_T4</f>
        <v>21494116.969999999</v>
      </c>
      <c r="T2" s="18">
        <f>GASTO_NE_T5</f>
        <v>20258399.439999998</v>
      </c>
      <c r="U2" s="18">
        <f>GASTO_NE_T6</f>
        <v>57481354.70000001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47519533.899999999</v>
      </c>
      <c r="Q4" s="18">
        <f>TOTAL_E_T2</f>
        <v>31455937.77</v>
      </c>
      <c r="R4" s="18">
        <f>TOTAL_E_T3</f>
        <v>78975471.670000017</v>
      </c>
      <c r="S4" s="18">
        <f>TOTAL_E_T4</f>
        <v>21494116.969999999</v>
      </c>
      <c r="T4" s="18">
        <f>TOTAL_E_T5</f>
        <v>20258399.439999998</v>
      </c>
      <c r="U4" s="18">
        <f>TOTAL_E_T6</f>
        <v>57481354.70000001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2" zoomScaleNormal="100" workbookViewId="0">
      <selection activeCell="G9" sqref="G9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1" t="s">
        <v>3289</v>
      </c>
      <c r="B1" s="332"/>
      <c r="C1" s="332"/>
      <c r="D1" s="332"/>
      <c r="E1" s="332"/>
      <c r="F1" s="332"/>
      <c r="G1" s="332"/>
    </row>
    <row r="2" spans="1:7" x14ac:dyDescent="0.25">
      <c r="A2" s="306" t="str">
        <f>ENTE_PUBLICO_A</f>
        <v>JUNTA MUNICIPAL DE AGUA POTABLE Y ALCANTARILLADO DE SAN FELIPE, GTO.,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396</v>
      </c>
      <c r="B3" s="310"/>
      <c r="C3" s="310"/>
      <c r="D3" s="310"/>
      <c r="E3" s="310"/>
      <c r="F3" s="310"/>
      <c r="G3" s="311"/>
    </row>
    <row r="4" spans="1:7" x14ac:dyDescent="0.25">
      <c r="A4" s="309" t="s">
        <v>397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30 de junio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10" t="s">
        <v>0</v>
      </c>
      <c r="B7" s="315" t="s">
        <v>279</v>
      </c>
      <c r="C7" s="316"/>
      <c r="D7" s="316"/>
      <c r="E7" s="316"/>
      <c r="F7" s="317"/>
      <c r="G7" s="327" t="s">
        <v>3286</v>
      </c>
    </row>
    <row r="8" spans="1:7" ht="30.75" customHeight="1" x14ac:dyDescent="0.25">
      <c r="A8" s="31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6"/>
    </row>
    <row r="9" spans="1:7" x14ac:dyDescent="0.25">
      <c r="A9" s="52" t="s">
        <v>363</v>
      </c>
      <c r="B9" s="268">
        <f>SUM(B10,B19,B27,B37)</f>
        <v>47519533.899999999</v>
      </c>
      <c r="C9" s="268">
        <f t="shared" ref="C9:G9" si="0">SUM(C10,C19,C27,C37)</f>
        <v>31455937.77</v>
      </c>
      <c r="D9" s="268">
        <f t="shared" si="0"/>
        <v>31455937.77</v>
      </c>
      <c r="E9" s="268">
        <f t="shared" si="0"/>
        <v>21494116.969999999</v>
      </c>
      <c r="F9" s="268">
        <f t="shared" si="0"/>
        <v>2713060.12</v>
      </c>
      <c r="G9" s="268">
        <f t="shared" si="0"/>
        <v>9961820.7999999989</v>
      </c>
    </row>
    <row r="10" spans="1:7" x14ac:dyDescent="0.25">
      <c r="A10" s="53" t="s">
        <v>364</v>
      </c>
      <c r="B10" s="69">
        <f>SUM(B11:B18)</f>
        <v>3280775.91</v>
      </c>
      <c r="C10" s="69">
        <f t="shared" ref="C10:F10" si="1">SUM(C11:C18)</f>
        <v>16410</v>
      </c>
      <c r="D10" s="69">
        <f t="shared" si="1"/>
        <v>16410</v>
      </c>
      <c r="E10" s="69">
        <f t="shared" si="1"/>
        <v>1356530.06</v>
      </c>
      <c r="F10" s="69">
        <f t="shared" si="1"/>
        <v>2713060.12</v>
      </c>
      <c r="G10" s="69">
        <f>SUM(G11:G18)</f>
        <v>-1340120.06</v>
      </c>
    </row>
    <row r="11" spans="1:7" x14ac:dyDescent="0.25">
      <c r="A11" s="63" t="s">
        <v>365</v>
      </c>
      <c r="B11" s="253">
        <v>0</v>
      </c>
      <c r="C11" s="255">
        <v>0</v>
      </c>
      <c r="D11" s="257">
        <v>0</v>
      </c>
      <c r="E11" s="259">
        <v>0</v>
      </c>
      <c r="F11" s="261">
        <v>1356530.06</v>
      </c>
      <c r="G11" s="70">
        <f>D11-E11</f>
        <v>0</v>
      </c>
    </row>
    <row r="12" spans="1:7" x14ac:dyDescent="0.25">
      <c r="A12" s="63" t="s">
        <v>366</v>
      </c>
      <c r="B12" s="253">
        <v>0</v>
      </c>
      <c r="C12" s="255">
        <v>0</v>
      </c>
      <c r="D12" s="257">
        <v>0</v>
      </c>
      <c r="E12" s="259">
        <v>0</v>
      </c>
      <c r="F12" s="261">
        <v>0</v>
      </c>
      <c r="G12" s="70">
        <f t="shared" ref="G12:G18" si="2">D12-E12</f>
        <v>0</v>
      </c>
    </row>
    <row r="13" spans="1:7" x14ac:dyDescent="0.25">
      <c r="A13" s="63" t="s">
        <v>367</v>
      </c>
      <c r="B13" s="253">
        <v>0</v>
      </c>
      <c r="C13" s="255">
        <v>0</v>
      </c>
      <c r="D13" s="257">
        <v>0</v>
      </c>
      <c r="E13" s="259">
        <v>0</v>
      </c>
      <c r="F13" s="261">
        <v>0</v>
      </c>
      <c r="G13" s="70">
        <f t="shared" si="2"/>
        <v>0</v>
      </c>
    </row>
    <row r="14" spans="1:7" x14ac:dyDescent="0.25">
      <c r="A14" s="63" t="s">
        <v>368</v>
      </c>
      <c r="B14" s="253">
        <v>0</v>
      </c>
      <c r="C14" s="255">
        <v>0</v>
      </c>
      <c r="D14" s="257">
        <v>0</v>
      </c>
      <c r="E14" s="259">
        <v>0</v>
      </c>
      <c r="F14" s="261">
        <v>0</v>
      </c>
      <c r="G14" s="70">
        <f t="shared" si="2"/>
        <v>0</v>
      </c>
    </row>
    <row r="15" spans="1:7" x14ac:dyDescent="0.25">
      <c r="A15" s="63" t="s">
        <v>369</v>
      </c>
      <c r="B15" s="254">
        <v>3280775.91</v>
      </c>
      <c r="C15" s="256">
        <v>16410</v>
      </c>
      <c r="D15" s="258">
        <v>16410</v>
      </c>
      <c r="E15" s="260">
        <v>1356530.06</v>
      </c>
      <c r="F15" s="261">
        <v>0</v>
      </c>
      <c r="G15" s="70">
        <f t="shared" si="2"/>
        <v>-1340120.06</v>
      </c>
    </row>
    <row r="16" spans="1:7" x14ac:dyDescent="0.25">
      <c r="A16" s="63" t="s">
        <v>370</v>
      </c>
      <c r="B16" s="253">
        <v>0</v>
      </c>
      <c r="C16" s="255">
        <v>0</v>
      </c>
      <c r="D16" s="257">
        <v>0</v>
      </c>
      <c r="E16" s="259">
        <v>0</v>
      </c>
      <c r="F16" s="262">
        <v>1356530.06</v>
      </c>
      <c r="G16" s="70">
        <f t="shared" si="2"/>
        <v>0</v>
      </c>
    </row>
    <row r="17" spans="1:7" x14ac:dyDescent="0.25">
      <c r="A17" s="63" t="s">
        <v>371</v>
      </c>
      <c r="B17" s="253">
        <v>0</v>
      </c>
      <c r="C17" s="255">
        <v>0</v>
      </c>
      <c r="D17" s="257">
        <v>0</v>
      </c>
      <c r="E17" s="259">
        <v>0</v>
      </c>
      <c r="F17" s="261">
        <v>0</v>
      </c>
      <c r="G17" s="70">
        <f t="shared" si="2"/>
        <v>0</v>
      </c>
    </row>
    <row r="18" spans="1:7" x14ac:dyDescent="0.25">
      <c r="A18" s="63" t="s">
        <v>372</v>
      </c>
      <c r="B18" s="253">
        <v>0</v>
      </c>
      <c r="C18" s="255">
        <v>0</v>
      </c>
      <c r="D18" s="257">
        <v>0</v>
      </c>
      <c r="E18" s="259">
        <v>0</v>
      </c>
      <c r="F18" s="261">
        <v>0</v>
      </c>
      <c r="G18" s="70">
        <f t="shared" si="2"/>
        <v>0</v>
      </c>
    </row>
    <row r="19" spans="1:7" x14ac:dyDescent="0.25">
      <c r="A19" s="53" t="s">
        <v>373</v>
      </c>
      <c r="B19" s="253">
        <v>43062954.340000004</v>
      </c>
      <c r="C19" s="255">
        <v>31431352.77</v>
      </c>
      <c r="D19" s="257">
        <v>31431352.77</v>
      </c>
      <c r="E19" s="259">
        <v>19669061</v>
      </c>
      <c r="F19" s="261">
        <v>0</v>
      </c>
      <c r="G19" s="69">
        <f>SUM(G20:G26)</f>
        <v>11762291.77</v>
      </c>
    </row>
    <row r="20" spans="1:7" x14ac:dyDescent="0.25">
      <c r="A20" s="63" t="s">
        <v>374</v>
      </c>
      <c r="B20" s="254">
        <v>18904271.899999999</v>
      </c>
      <c r="C20" s="256">
        <v>1947753.95</v>
      </c>
      <c r="D20" s="258">
        <v>1947753.95</v>
      </c>
      <c r="E20" s="260">
        <v>6836584.4299999997</v>
      </c>
      <c r="F20" s="261">
        <v>18433343.469999999</v>
      </c>
      <c r="G20" s="70">
        <f>D20-E20</f>
        <v>-4888830.4799999995</v>
      </c>
    </row>
    <row r="21" spans="1:7" x14ac:dyDescent="0.25">
      <c r="A21" s="63" t="s">
        <v>375</v>
      </c>
      <c r="B21" s="254">
        <v>24158682.440000001</v>
      </c>
      <c r="C21" s="256">
        <v>29483598.82</v>
      </c>
      <c r="D21" s="258">
        <v>29483598.82</v>
      </c>
      <c r="E21" s="260">
        <v>12832476.57</v>
      </c>
      <c r="F21" s="262">
        <v>6037747.0700000003</v>
      </c>
      <c r="G21" s="70">
        <f t="shared" ref="G21:G26" si="3">D21-E21</f>
        <v>16651122.25</v>
      </c>
    </row>
    <row r="22" spans="1:7" x14ac:dyDescent="0.25">
      <c r="A22" s="63" t="s">
        <v>376</v>
      </c>
      <c r="B22" s="253">
        <v>0</v>
      </c>
      <c r="C22" s="255">
        <v>0</v>
      </c>
      <c r="D22" s="257">
        <v>0</v>
      </c>
      <c r="E22" s="259">
        <v>0</v>
      </c>
      <c r="F22" s="262">
        <v>12395596.4</v>
      </c>
      <c r="G22" s="70">
        <f t="shared" si="3"/>
        <v>0</v>
      </c>
    </row>
    <row r="23" spans="1:7" x14ac:dyDescent="0.25">
      <c r="A23" s="63" t="s">
        <v>377</v>
      </c>
      <c r="B23" s="253">
        <v>0</v>
      </c>
      <c r="C23" s="255">
        <v>0</v>
      </c>
      <c r="D23" s="257">
        <v>0</v>
      </c>
      <c r="E23" s="259">
        <v>0</v>
      </c>
      <c r="F23" s="261">
        <v>0</v>
      </c>
      <c r="G23" s="70">
        <f t="shared" si="3"/>
        <v>0</v>
      </c>
    </row>
    <row r="24" spans="1:7" x14ac:dyDescent="0.25">
      <c r="A24" s="63" t="s">
        <v>378</v>
      </c>
      <c r="B24" s="253">
        <v>0</v>
      </c>
      <c r="C24" s="255">
        <v>0</v>
      </c>
      <c r="D24" s="257">
        <v>0</v>
      </c>
      <c r="E24" s="259">
        <v>0</v>
      </c>
      <c r="F24" s="261">
        <v>0</v>
      </c>
      <c r="G24" s="70">
        <f t="shared" si="3"/>
        <v>0</v>
      </c>
    </row>
    <row r="25" spans="1:7" x14ac:dyDescent="0.25">
      <c r="A25" s="63" t="s">
        <v>379</v>
      </c>
      <c r="B25" s="253">
        <v>0</v>
      </c>
      <c r="C25" s="255">
        <v>0</v>
      </c>
      <c r="D25" s="257">
        <v>0</v>
      </c>
      <c r="E25" s="259">
        <v>0</v>
      </c>
      <c r="F25" s="261">
        <v>0</v>
      </c>
      <c r="G25" s="70">
        <f t="shared" si="3"/>
        <v>0</v>
      </c>
    </row>
    <row r="26" spans="1:7" x14ac:dyDescent="0.25">
      <c r="A26" s="63" t="s">
        <v>380</v>
      </c>
      <c r="B26" s="253">
        <v>0</v>
      </c>
      <c r="C26" s="255">
        <v>0</v>
      </c>
      <c r="D26" s="257">
        <v>0</v>
      </c>
      <c r="E26" s="259">
        <v>0</v>
      </c>
      <c r="F26" s="261">
        <v>0</v>
      </c>
      <c r="G26" s="70">
        <f t="shared" si="3"/>
        <v>0</v>
      </c>
    </row>
    <row r="27" spans="1:7" x14ac:dyDescent="0.25">
      <c r="A27" s="53" t="s">
        <v>381</v>
      </c>
      <c r="B27" s="253">
        <v>1175803.6499999999</v>
      </c>
      <c r="C27" s="255">
        <v>8175</v>
      </c>
      <c r="D27" s="257">
        <v>8175</v>
      </c>
      <c r="E27" s="259">
        <v>468525.91</v>
      </c>
      <c r="F27" s="261">
        <v>0</v>
      </c>
      <c r="G27" s="69">
        <f>SUM(G28:G36)</f>
        <v>-460350.91</v>
      </c>
    </row>
    <row r="28" spans="1:7" x14ac:dyDescent="0.25">
      <c r="A28" s="68" t="s">
        <v>382</v>
      </c>
      <c r="B28" s="253">
        <v>0</v>
      </c>
      <c r="C28" s="255">
        <v>0</v>
      </c>
      <c r="D28" s="257">
        <v>0</v>
      </c>
      <c r="E28" s="259">
        <v>0</v>
      </c>
      <c r="F28" s="261">
        <v>468525.91</v>
      </c>
      <c r="G28" s="70">
        <f>D28-E28</f>
        <v>0</v>
      </c>
    </row>
    <row r="29" spans="1:7" x14ac:dyDescent="0.25">
      <c r="A29" s="63" t="s">
        <v>383</v>
      </c>
      <c r="B29" s="253">
        <v>0</v>
      </c>
      <c r="C29" s="255">
        <v>0</v>
      </c>
      <c r="D29" s="257">
        <v>0</v>
      </c>
      <c r="E29" s="259">
        <v>0</v>
      </c>
      <c r="F29" s="261">
        <v>0</v>
      </c>
      <c r="G29" s="70">
        <f t="shared" ref="G29:G36" si="4">D29-E29</f>
        <v>0</v>
      </c>
    </row>
    <row r="30" spans="1:7" x14ac:dyDescent="0.25">
      <c r="A30" s="63" t="s">
        <v>384</v>
      </c>
      <c r="B30" s="253">
        <v>0</v>
      </c>
      <c r="C30" s="255">
        <v>0</v>
      </c>
      <c r="D30" s="257">
        <v>0</v>
      </c>
      <c r="E30" s="259">
        <v>0</v>
      </c>
      <c r="F30" s="261">
        <v>0</v>
      </c>
      <c r="G30" s="70">
        <f t="shared" si="4"/>
        <v>0</v>
      </c>
    </row>
    <row r="31" spans="1:7" x14ac:dyDescent="0.25">
      <c r="A31" s="63" t="s">
        <v>385</v>
      </c>
      <c r="B31" s="253">
        <v>0</v>
      </c>
      <c r="C31" s="255">
        <v>0</v>
      </c>
      <c r="D31" s="257">
        <v>0</v>
      </c>
      <c r="E31" s="259">
        <v>0</v>
      </c>
      <c r="F31" s="261">
        <v>0</v>
      </c>
      <c r="G31" s="70">
        <f t="shared" si="4"/>
        <v>0</v>
      </c>
    </row>
    <row r="32" spans="1:7" x14ac:dyDescent="0.25">
      <c r="A32" s="63" t="s">
        <v>386</v>
      </c>
      <c r="B32" s="253">
        <v>0</v>
      </c>
      <c r="C32" s="255">
        <v>0</v>
      </c>
      <c r="D32" s="257">
        <v>0</v>
      </c>
      <c r="E32" s="259">
        <v>0</v>
      </c>
      <c r="F32" s="261">
        <v>0</v>
      </c>
      <c r="G32" s="70">
        <f t="shared" si="4"/>
        <v>0</v>
      </c>
    </row>
    <row r="33" spans="1:7" x14ac:dyDescent="0.25">
      <c r="A33" s="63" t="s">
        <v>387</v>
      </c>
      <c r="B33" s="254">
        <v>1175803.6499999999</v>
      </c>
      <c r="C33" s="256">
        <v>8175</v>
      </c>
      <c r="D33" s="258">
        <v>8175</v>
      </c>
      <c r="E33" s="260">
        <v>468525.91</v>
      </c>
      <c r="F33" s="261">
        <v>0</v>
      </c>
      <c r="G33" s="70">
        <f t="shared" si="4"/>
        <v>-460350.91</v>
      </c>
    </row>
    <row r="34" spans="1:7" x14ac:dyDescent="0.25">
      <c r="A34" s="63" t="s">
        <v>388</v>
      </c>
      <c r="B34" s="253">
        <v>0</v>
      </c>
      <c r="C34" s="255">
        <v>0</v>
      </c>
      <c r="D34" s="257">
        <v>0</v>
      </c>
      <c r="E34" s="259">
        <v>0</v>
      </c>
      <c r="F34" s="262">
        <v>468525.91</v>
      </c>
      <c r="G34" s="70">
        <f t="shared" si="4"/>
        <v>0</v>
      </c>
    </row>
    <row r="35" spans="1:7" x14ac:dyDescent="0.25">
      <c r="A35" s="63" t="s">
        <v>389</v>
      </c>
      <c r="B35" s="253">
        <v>0</v>
      </c>
      <c r="C35" s="255">
        <v>0</v>
      </c>
      <c r="D35" s="257">
        <v>0</v>
      </c>
      <c r="E35" s="259">
        <v>0</v>
      </c>
      <c r="F35" s="261">
        <v>0</v>
      </c>
      <c r="G35" s="70">
        <f t="shared" si="4"/>
        <v>0</v>
      </c>
    </row>
    <row r="36" spans="1:7" x14ac:dyDescent="0.25">
      <c r="A36" s="63" t="s">
        <v>390</v>
      </c>
      <c r="B36" s="253">
        <v>0</v>
      </c>
      <c r="C36" s="255">
        <v>0</v>
      </c>
      <c r="D36" s="257">
        <v>0</v>
      </c>
      <c r="E36" s="259">
        <v>0</v>
      </c>
      <c r="F36" s="261">
        <v>0</v>
      </c>
      <c r="G36" s="70">
        <f t="shared" si="4"/>
        <v>0</v>
      </c>
    </row>
    <row r="37" spans="1:7" ht="30" x14ac:dyDescent="0.25">
      <c r="A37" s="64" t="s">
        <v>398</v>
      </c>
      <c r="B37" s="253">
        <v>0</v>
      </c>
      <c r="C37" s="255">
        <v>0</v>
      </c>
      <c r="D37" s="257">
        <v>0</v>
      </c>
      <c r="E37" s="259">
        <v>0</v>
      </c>
      <c r="F37" s="261">
        <v>0</v>
      </c>
      <c r="G37" s="69">
        <f>SUM(G38:G41)</f>
        <v>0</v>
      </c>
    </row>
    <row r="38" spans="1:7" x14ac:dyDescent="0.25">
      <c r="A38" s="68" t="s">
        <v>391</v>
      </c>
      <c r="B38" s="253">
        <v>0</v>
      </c>
      <c r="C38" s="255">
        <v>0</v>
      </c>
      <c r="D38" s="257">
        <v>0</v>
      </c>
      <c r="E38" s="259">
        <v>0</v>
      </c>
      <c r="F38" s="261">
        <v>0</v>
      </c>
      <c r="G38" s="70">
        <f>D38-E38</f>
        <v>0</v>
      </c>
    </row>
    <row r="39" spans="1:7" ht="30" x14ac:dyDescent="0.25">
      <c r="A39" s="68" t="s">
        <v>392</v>
      </c>
      <c r="B39" s="253">
        <v>0</v>
      </c>
      <c r="C39" s="255">
        <v>0</v>
      </c>
      <c r="D39" s="257">
        <v>0</v>
      </c>
      <c r="E39" s="259">
        <v>0</v>
      </c>
      <c r="F39" s="261">
        <v>0</v>
      </c>
      <c r="G39" s="70">
        <f t="shared" ref="G39:G41" si="5">D39-E39</f>
        <v>0</v>
      </c>
    </row>
    <row r="40" spans="1:7" x14ac:dyDescent="0.25">
      <c r="A40" s="68" t="s">
        <v>393</v>
      </c>
      <c r="B40" s="253">
        <v>0</v>
      </c>
      <c r="C40" s="255">
        <v>0</v>
      </c>
      <c r="D40" s="257">
        <v>0</v>
      </c>
      <c r="E40" s="259">
        <v>0</v>
      </c>
      <c r="F40" s="261">
        <v>0</v>
      </c>
      <c r="G40" s="70">
        <f t="shared" si="5"/>
        <v>0</v>
      </c>
    </row>
    <row r="41" spans="1:7" x14ac:dyDescent="0.25">
      <c r="A41" s="68" t="s">
        <v>394</v>
      </c>
      <c r="B41" s="253">
        <v>0</v>
      </c>
      <c r="C41" s="255">
        <v>0</v>
      </c>
      <c r="D41" s="257">
        <v>0</v>
      </c>
      <c r="E41" s="259">
        <v>0</v>
      </c>
      <c r="F41" s="261">
        <v>0</v>
      </c>
      <c r="G41" s="70">
        <f t="shared" si="5"/>
        <v>0</v>
      </c>
    </row>
    <row r="42" spans="1:7" x14ac:dyDescent="0.25">
      <c r="A42" s="68"/>
      <c r="B42" s="70"/>
      <c r="C42" s="70"/>
      <c r="D42" s="70"/>
      <c r="E42" s="70"/>
      <c r="F42" s="261">
        <v>0</v>
      </c>
      <c r="G42" s="70"/>
    </row>
    <row r="43" spans="1:7" x14ac:dyDescent="0.25">
      <c r="A43" s="55" t="s">
        <v>395</v>
      </c>
      <c r="B43" s="71">
        <f>SUM(B44,B53,B61,B71)</f>
        <v>0</v>
      </c>
      <c r="C43" s="71">
        <f t="shared" ref="C43:G43" si="6">SUM(C44,C53,C61,C71)</f>
        <v>0</v>
      </c>
      <c r="D43" s="71">
        <f t="shared" si="6"/>
        <v>0</v>
      </c>
      <c r="E43" s="71">
        <f t="shared" si="6"/>
        <v>0</v>
      </c>
      <c r="F43" s="71">
        <f t="shared" si="6"/>
        <v>0</v>
      </c>
      <c r="G43" s="71">
        <f t="shared" si="6"/>
        <v>0</v>
      </c>
    </row>
    <row r="44" spans="1:7" x14ac:dyDescent="0.25">
      <c r="A44" s="53" t="s">
        <v>430</v>
      </c>
      <c r="B44" s="70">
        <f>SUM(B45:B52)</f>
        <v>0</v>
      </c>
      <c r="C44" s="70">
        <f t="shared" ref="C44:G44" si="7">SUM(C45:C52)</f>
        <v>0</v>
      </c>
      <c r="D44" s="70">
        <f t="shared" si="7"/>
        <v>0</v>
      </c>
      <c r="E44" s="70">
        <f t="shared" si="7"/>
        <v>0</v>
      </c>
      <c r="F44" s="70">
        <f t="shared" si="7"/>
        <v>0</v>
      </c>
      <c r="G44" s="70">
        <f t="shared" si="7"/>
        <v>0</v>
      </c>
    </row>
    <row r="45" spans="1:7" x14ac:dyDescent="0.25">
      <c r="A45" s="68" t="s">
        <v>365</v>
      </c>
      <c r="B45" s="251">
        <v>0</v>
      </c>
      <c r="C45" s="251">
        <v>0</v>
      </c>
      <c r="D45" s="251">
        <v>0</v>
      </c>
      <c r="E45" s="251">
        <v>0</v>
      </c>
      <c r="F45" s="251">
        <v>0</v>
      </c>
      <c r="G45" s="251">
        <v>0</v>
      </c>
    </row>
    <row r="46" spans="1:7" x14ac:dyDescent="0.25">
      <c r="A46" s="68" t="s">
        <v>366</v>
      </c>
      <c r="B46" s="251">
        <v>0</v>
      </c>
      <c r="C46" s="251">
        <v>0</v>
      </c>
      <c r="D46" s="251">
        <v>0</v>
      </c>
      <c r="E46" s="251">
        <v>0</v>
      </c>
      <c r="F46" s="251">
        <v>0</v>
      </c>
      <c r="G46" s="251">
        <v>0</v>
      </c>
    </row>
    <row r="47" spans="1:7" x14ac:dyDescent="0.25">
      <c r="A47" s="68" t="s">
        <v>367</v>
      </c>
      <c r="B47" s="251">
        <v>0</v>
      </c>
      <c r="C47" s="251">
        <v>0</v>
      </c>
      <c r="D47" s="251">
        <v>0</v>
      </c>
      <c r="E47" s="251">
        <v>0</v>
      </c>
      <c r="F47" s="251">
        <v>0</v>
      </c>
      <c r="G47" s="251">
        <v>0</v>
      </c>
    </row>
    <row r="48" spans="1:7" x14ac:dyDescent="0.25">
      <c r="A48" s="68" t="s">
        <v>368</v>
      </c>
      <c r="B48" s="251">
        <v>0</v>
      </c>
      <c r="C48" s="251">
        <v>0</v>
      </c>
      <c r="D48" s="251">
        <v>0</v>
      </c>
      <c r="E48" s="251">
        <v>0</v>
      </c>
      <c r="F48" s="251">
        <v>0</v>
      </c>
      <c r="G48" s="251">
        <v>0</v>
      </c>
    </row>
    <row r="49" spans="1:7" x14ac:dyDescent="0.25">
      <c r="A49" s="68" t="s">
        <v>369</v>
      </c>
      <c r="B49" s="251">
        <v>0</v>
      </c>
      <c r="C49" s="251">
        <v>0</v>
      </c>
      <c r="D49" s="251">
        <v>0</v>
      </c>
      <c r="E49" s="251">
        <v>0</v>
      </c>
      <c r="F49" s="251">
        <v>0</v>
      </c>
      <c r="G49" s="251">
        <v>0</v>
      </c>
    </row>
    <row r="50" spans="1:7" x14ac:dyDescent="0.25">
      <c r="A50" s="68" t="s">
        <v>370</v>
      </c>
      <c r="B50" s="251">
        <v>0</v>
      </c>
      <c r="C50" s="251">
        <v>0</v>
      </c>
      <c r="D50" s="251">
        <v>0</v>
      </c>
      <c r="E50" s="251">
        <v>0</v>
      </c>
      <c r="F50" s="251">
        <v>0</v>
      </c>
      <c r="G50" s="251">
        <v>0</v>
      </c>
    </row>
    <row r="51" spans="1:7" x14ac:dyDescent="0.25">
      <c r="A51" s="68" t="s">
        <v>371</v>
      </c>
      <c r="B51" s="251">
        <v>0</v>
      </c>
      <c r="C51" s="251">
        <v>0</v>
      </c>
      <c r="D51" s="251">
        <v>0</v>
      </c>
      <c r="E51" s="251">
        <v>0</v>
      </c>
      <c r="F51" s="251">
        <v>0</v>
      </c>
      <c r="G51" s="251">
        <v>0</v>
      </c>
    </row>
    <row r="52" spans="1:7" x14ac:dyDescent="0.25">
      <c r="A52" s="68" t="s">
        <v>372</v>
      </c>
      <c r="B52" s="251">
        <v>0</v>
      </c>
      <c r="C52" s="251">
        <v>0</v>
      </c>
      <c r="D52" s="251">
        <v>0</v>
      </c>
      <c r="E52" s="251">
        <v>0</v>
      </c>
      <c r="F52" s="251">
        <v>0</v>
      </c>
      <c r="G52" s="251">
        <v>0</v>
      </c>
    </row>
    <row r="53" spans="1:7" x14ac:dyDescent="0.25">
      <c r="A53" s="53" t="s">
        <v>373</v>
      </c>
      <c r="B53" s="251">
        <v>0</v>
      </c>
      <c r="C53" s="251">
        <v>0</v>
      </c>
      <c r="D53" s="251">
        <v>0</v>
      </c>
      <c r="E53" s="251">
        <v>0</v>
      </c>
      <c r="F53" s="251">
        <v>0</v>
      </c>
      <c r="G53" s="251">
        <v>0</v>
      </c>
    </row>
    <row r="54" spans="1:7" x14ac:dyDescent="0.25">
      <c r="A54" s="68" t="s">
        <v>374</v>
      </c>
      <c r="B54" s="251">
        <v>0</v>
      </c>
      <c r="C54" s="251">
        <v>0</v>
      </c>
      <c r="D54" s="251">
        <v>0</v>
      </c>
      <c r="E54" s="251">
        <v>0</v>
      </c>
      <c r="F54" s="251">
        <v>0</v>
      </c>
      <c r="G54" s="251">
        <v>0</v>
      </c>
    </row>
    <row r="55" spans="1:7" x14ac:dyDescent="0.25">
      <c r="A55" s="68" t="s">
        <v>375</v>
      </c>
      <c r="B55" s="251">
        <v>0</v>
      </c>
      <c r="C55" s="251">
        <v>0</v>
      </c>
      <c r="D55" s="251">
        <v>0</v>
      </c>
      <c r="E55" s="251">
        <v>0</v>
      </c>
      <c r="F55" s="251">
        <v>0</v>
      </c>
      <c r="G55" s="251">
        <v>0</v>
      </c>
    </row>
    <row r="56" spans="1:7" x14ac:dyDescent="0.25">
      <c r="A56" s="68" t="s">
        <v>376</v>
      </c>
      <c r="B56" s="251">
        <v>0</v>
      </c>
      <c r="C56" s="251">
        <v>0</v>
      </c>
      <c r="D56" s="251">
        <v>0</v>
      </c>
      <c r="E56" s="251">
        <v>0</v>
      </c>
      <c r="F56" s="251">
        <v>0</v>
      </c>
      <c r="G56" s="251">
        <v>0</v>
      </c>
    </row>
    <row r="57" spans="1:7" x14ac:dyDescent="0.25">
      <c r="A57" s="48" t="s">
        <v>377</v>
      </c>
      <c r="B57" s="251">
        <v>0</v>
      </c>
      <c r="C57" s="251">
        <v>0</v>
      </c>
      <c r="D57" s="251">
        <v>0</v>
      </c>
      <c r="E57" s="251">
        <v>0</v>
      </c>
      <c r="F57" s="251">
        <v>0</v>
      </c>
      <c r="G57" s="251">
        <v>0</v>
      </c>
    </row>
    <row r="58" spans="1:7" x14ac:dyDescent="0.25">
      <c r="A58" s="68" t="s">
        <v>378</v>
      </c>
      <c r="B58" s="251">
        <v>0</v>
      </c>
      <c r="C58" s="251">
        <v>0</v>
      </c>
      <c r="D58" s="251">
        <v>0</v>
      </c>
      <c r="E58" s="251">
        <v>0</v>
      </c>
      <c r="F58" s="251">
        <v>0</v>
      </c>
      <c r="G58" s="251">
        <v>0</v>
      </c>
    </row>
    <row r="59" spans="1:7" x14ac:dyDescent="0.25">
      <c r="A59" s="68" t="s">
        <v>379</v>
      </c>
      <c r="B59" s="251">
        <v>0</v>
      </c>
      <c r="C59" s="251">
        <v>0</v>
      </c>
      <c r="D59" s="251">
        <v>0</v>
      </c>
      <c r="E59" s="251">
        <v>0</v>
      </c>
      <c r="F59" s="251">
        <v>0</v>
      </c>
      <c r="G59" s="251">
        <v>0</v>
      </c>
    </row>
    <row r="60" spans="1:7" x14ac:dyDescent="0.25">
      <c r="A60" s="68" t="s">
        <v>380</v>
      </c>
      <c r="B60" s="251">
        <v>0</v>
      </c>
      <c r="C60" s="251">
        <v>0</v>
      </c>
      <c r="D60" s="251">
        <v>0</v>
      </c>
      <c r="E60" s="251">
        <v>0</v>
      </c>
      <c r="F60" s="251">
        <v>0</v>
      </c>
      <c r="G60" s="251">
        <v>0</v>
      </c>
    </row>
    <row r="61" spans="1:7" x14ac:dyDescent="0.25">
      <c r="A61" s="53" t="s">
        <v>381</v>
      </c>
      <c r="B61" s="251">
        <v>0</v>
      </c>
      <c r="C61" s="251">
        <v>0</v>
      </c>
      <c r="D61" s="251">
        <v>0</v>
      </c>
      <c r="E61" s="251">
        <v>0</v>
      </c>
      <c r="F61" s="251">
        <v>0</v>
      </c>
      <c r="G61" s="251">
        <v>0</v>
      </c>
    </row>
    <row r="62" spans="1:7" x14ac:dyDescent="0.25">
      <c r="A62" s="68" t="s">
        <v>382</v>
      </c>
      <c r="B62" s="251">
        <v>0</v>
      </c>
      <c r="C62" s="251">
        <v>0</v>
      </c>
      <c r="D62" s="251">
        <v>0</v>
      </c>
      <c r="E62" s="251">
        <v>0</v>
      </c>
      <c r="F62" s="251">
        <v>0</v>
      </c>
      <c r="G62" s="251">
        <v>0</v>
      </c>
    </row>
    <row r="63" spans="1:7" x14ac:dyDescent="0.25">
      <c r="A63" s="68" t="s">
        <v>383</v>
      </c>
      <c r="B63" s="251">
        <v>0</v>
      </c>
      <c r="C63" s="251">
        <v>0</v>
      </c>
      <c r="D63" s="251">
        <v>0</v>
      </c>
      <c r="E63" s="251">
        <v>0</v>
      </c>
      <c r="F63" s="251">
        <v>0</v>
      </c>
      <c r="G63" s="251">
        <v>0</v>
      </c>
    </row>
    <row r="64" spans="1:7" x14ac:dyDescent="0.25">
      <c r="A64" s="68" t="s">
        <v>384</v>
      </c>
      <c r="B64" s="251">
        <v>0</v>
      </c>
      <c r="C64" s="251">
        <v>0</v>
      </c>
      <c r="D64" s="251">
        <v>0</v>
      </c>
      <c r="E64" s="251">
        <v>0</v>
      </c>
      <c r="F64" s="251">
        <v>0</v>
      </c>
      <c r="G64" s="251">
        <v>0</v>
      </c>
    </row>
    <row r="65" spans="1:8" x14ac:dyDescent="0.25">
      <c r="A65" s="68" t="s">
        <v>385</v>
      </c>
      <c r="B65" s="251">
        <v>0</v>
      </c>
      <c r="C65" s="251">
        <v>0</v>
      </c>
      <c r="D65" s="251">
        <v>0</v>
      </c>
      <c r="E65" s="251">
        <v>0</v>
      </c>
      <c r="F65" s="251">
        <v>0</v>
      </c>
      <c r="G65" s="251">
        <v>0</v>
      </c>
    </row>
    <row r="66" spans="1:8" x14ac:dyDescent="0.25">
      <c r="A66" s="68" t="s">
        <v>386</v>
      </c>
      <c r="B66" s="251">
        <v>0</v>
      </c>
      <c r="C66" s="251">
        <v>0</v>
      </c>
      <c r="D66" s="251">
        <v>0</v>
      </c>
      <c r="E66" s="251">
        <v>0</v>
      </c>
      <c r="F66" s="251">
        <v>0</v>
      </c>
      <c r="G66" s="251">
        <v>0</v>
      </c>
    </row>
    <row r="67" spans="1:8" x14ac:dyDescent="0.25">
      <c r="A67" s="68" t="s">
        <v>387</v>
      </c>
      <c r="B67" s="251">
        <v>0</v>
      </c>
      <c r="C67" s="251">
        <v>0</v>
      </c>
      <c r="D67" s="251">
        <v>0</v>
      </c>
      <c r="E67" s="251">
        <v>0</v>
      </c>
      <c r="F67" s="251">
        <v>0</v>
      </c>
      <c r="G67" s="251">
        <v>0</v>
      </c>
    </row>
    <row r="68" spans="1:8" x14ac:dyDescent="0.25">
      <c r="A68" s="68" t="s">
        <v>388</v>
      </c>
      <c r="B68" s="251">
        <v>0</v>
      </c>
      <c r="C68" s="251">
        <v>0</v>
      </c>
      <c r="D68" s="251">
        <v>0</v>
      </c>
      <c r="E68" s="251">
        <v>0</v>
      </c>
      <c r="F68" s="251">
        <v>0</v>
      </c>
      <c r="G68" s="251">
        <v>0</v>
      </c>
    </row>
    <row r="69" spans="1:8" x14ac:dyDescent="0.25">
      <c r="A69" s="68" t="s">
        <v>389</v>
      </c>
      <c r="B69" s="251">
        <v>0</v>
      </c>
      <c r="C69" s="251">
        <v>0</v>
      </c>
      <c r="D69" s="251">
        <v>0</v>
      </c>
      <c r="E69" s="251">
        <v>0</v>
      </c>
      <c r="F69" s="251">
        <v>0</v>
      </c>
      <c r="G69" s="251">
        <v>0</v>
      </c>
    </row>
    <row r="70" spans="1:8" x14ac:dyDescent="0.25">
      <c r="A70" s="68" t="s">
        <v>390</v>
      </c>
      <c r="B70" s="251">
        <v>0</v>
      </c>
      <c r="C70" s="251">
        <v>0</v>
      </c>
      <c r="D70" s="251">
        <v>0</v>
      </c>
      <c r="E70" s="251">
        <v>0</v>
      </c>
      <c r="F70" s="251">
        <v>0</v>
      </c>
      <c r="G70" s="251">
        <v>0</v>
      </c>
    </row>
    <row r="71" spans="1:8" x14ac:dyDescent="0.25">
      <c r="A71" s="64" t="s">
        <v>3299</v>
      </c>
      <c r="B71" s="252">
        <v>0</v>
      </c>
      <c r="C71" s="252">
        <v>0</v>
      </c>
      <c r="D71" s="252">
        <v>0</v>
      </c>
      <c r="E71" s="252">
        <v>0</v>
      </c>
      <c r="F71" s="252">
        <v>0</v>
      </c>
      <c r="G71" s="252">
        <v>0</v>
      </c>
    </row>
    <row r="72" spans="1:8" x14ac:dyDescent="0.25">
      <c r="A72" s="68" t="s">
        <v>391</v>
      </c>
      <c r="B72" s="251">
        <v>0</v>
      </c>
      <c r="C72" s="251">
        <v>0</v>
      </c>
      <c r="D72" s="251">
        <v>0</v>
      </c>
      <c r="E72" s="251">
        <v>0</v>
      </c>
      <c r="F72" s="251">
        <v>0</v>
      </c>
      <c r="G72" s="251">
        <v>0</v>
      </c>
    </row>
    <row r="73" spans="1:8" ht="30" x14ac:dyDescent="0.25">
      <c r="A73" s="68" t="s">
        <v>392</v>
      </c>
      <c r="B73" s="251">
        <v>0</v>
      </c>
      <c r="C73" s="251">
        <v>0</v>
      </c>
      <c r="D73" s="251">
        <v>0</v>
      </c>
      <c r="E73" s="251">
        <v>0</v>
      </c>
      <c r="F73" s="251">
        <v>0</v>
      </c>
      <c r="G73" s="251">
        <v>0</v>
      </c>
    </row>
    <row r="74" spans="1:8" x14ac:dyDescent="0.25">
      <c r="A74" s="68" t="s">
        <v>393</v>
      </c>
      <c r="B74" s="251">
        <v>0</v>
      </c>
      <c r="C74" s="251">
        <v>0</v>
      </c>
      <c r="D74" s="251">
        <v>0</v>
      </c>
      <c r="E74" s="251">
        <v>0</v>
      </c>
      <c r="F74" s="251">
        <v>0</v>
      </c>
      <c r="G74" s="251">
        <v>0</v>
      </c>
    </row>
    <row r="75" spans="1:8" x14ac:dyDescent="0.25">
      <c r="A75" s="68" t="s">
        <v>394</v>
      </c>
      <c r="B75" s="251">
        <v>0</v>
      </c>
      <c r="C75" s="251">
        <v>0</v>
      </c>
      <c r="D75" s="251">
        <v>0</v>
      </c>
      <c r="E75" s="251">
        <v>0</v>
      </c>
      <c r="F75" s="251">
        <v>0</v>
      </c>
      <c r="G75" s="251">
        <v>0</v>
      </c>
    </row>
    <row r="76" spans="1:8" x14ac:dyDescent="0.25">
      <c r="A76" s="54"/>
      <c r="B76" s="72"/>
      <c r="C76" s="72"/>
      <c r="D76" s="72"/>
      <c r="E76" s="72"/>
      <c r="F76" s="72"/>
      <c r="G76" s="72"/>
    </row>
    <row r="77" spans="1:8" x14ac:dyDescent="0.25">
      <c r="A77" s="55" t="s">
        <v>360</v>
      </c>
      <c r="B77" s="263">
        <f>B9+B43</f>
        <v>47519533.899999999</v>
      </c>
      <c r="C77" s="263">
        <f t="shared" ref="C77:F77" si="8">C43+C9</f>
        <v>31455937.77</v>
      </c>
      <c r="D77" s="263">
        <f t="shared" si="8"/>
        <v>31455937.77</v>
      </c>
      <c r="E77" s="263">
        <f t="shared" si="8"/>
        <v>21494116.969999999</v>
      </c>
      <c r="F77" s="263">
        <f t="shared" si="8"/>
        <v>2713060.12</v>
      </c>
      <c r="G77" s="263">
        <f>G43+G9</f>
        <v>9961820.7999999989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47519533.899999999</v>
      </c>
      <c r="Q2" s="18">
        <f>'Formato 6 c)'!C9</f>
        <v>31455937.77</v>
      </c>
      <c r="R2" s="18">
        <f>'Formato 6 c)'!D9</f>
        <v>31455937.77</v>
      </c>
      <c r="S2" s="18">
        <f>'Formato 6 c)'!E9</f>
        <v>21494116.969999999</v>
      </c>
      <c r="T2" s="18">
        <f>'Formato 6 c)'!F9</f>
        <v>2713060.12</v>
      </c>
      <c r="U2" s="18">
        <f>'Formato 6 c)'!G9</f>
        <v>9961820.7999999989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3280775.91</v>
      </c>
      <c r="Q3" s="18">
        <f>'Formato 6 c)'!C10</f>
        <v>16410</v>
      </c>
      <c r="R3" s="18">
        <f>'Formato 6 c)'!D10</f>
        <v>16410</v>
      </c>
      <c r="S3" s="18">
        <f>'Formato 6 c)'!E10</f>
        <v>1356530.06</v>
      </c>
      <c r="T3" s="18">
        <f>'Formato 6 c)'!F10</f>
        <v>2713060.12</v>
      </c>
      <c r="U3" s="18">
        <f>'Formato 6 c)'!G10</f>
        <v>-1340120.06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1356530.06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3280775.91</v>
      </c>
      <c r="Q8" s="18">
        <f>'Formato 6 c)'!C15</f>
        <v>16410</v>
      </c>
      <c r="R8" s="18">
        <f>'Formato 6 c)'!D15</f>
        <v>16410</v>
      </c>
      <c r="S8" s="18">
        <f>'Formato 6 c)'!E15</f>
        <v>1356530.06</v>
      </c>
      <c r="T8" s="18">
        <f>'Formato 6 c)'!F15</f>
        <v>0</v>
      </c>
      <c r="U8" s="18">
        <f>'Formato 6 c)'!G15</f>
        <v>-1340120.06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1356530.06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43062954.340000004</v>
      </c>
      <c r="Q12" s="18">
        <f>'Formato 6 c)'!C19</f>
        <v>31431352.77</v>
      </c>
      <c r="R12" s="18">
        <f>'Formato 6 c)'!D19</f>
        <v>31431352.77</v>
      </c>
      <c r="S12" s="18">
        <f>'Formato 6 c)'!E19</f>
        <v>19669061</v>
      </c>
      <c r="T12" s="18">
        <f>'Formato 6 c)'!F19</f>
        <v>0</v>
      </c>
      <c r="U12" s="18">
        <f>'Formato 6 c)'!G19</f>
        <v>11762291.77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18904271.899999999</v>
      </c>
      <c r="Q13" s="18">
        <f>'Formato 6 c)'!C20</f>
        <v>1947753.95</v>
      </c>
      <c r="R13" s="18">
        <f>'Formato 6 c)'!D20</f>
        <v>1947753.95</v>
      </c>
      <c r="S13" s="18">
        <f>'Formato 6 c)'!E20</f>
        <v>6836584.4299999997</v>
      </c>
      <c r="T13" s="18">
        <f>'Formato 6 c)'!F20</f>
        <v>18433343.469999999</v>
      </c>
      <c r="U13" s="18">
        <f>'Formato 6 c)'!G20</f>
        <v>-4888830.4799999995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24158682.440000001</v>
      </c>
      <c r="Q14" s="18">
        <f>'Formato 6 c)'!C21</f>
        <v>29483598.82</v>
      </c>
      <c r="R14" s="18">
        <f>'Formato 6 c)'!D21</f>
        <v>29483598.82</v>
      </c>
      <c r="S14" s="18">
        <f>'Formato 6 c)'!E21</f>
        <v>12832476.57</v>
      </c>
      <c r="T14" s="18">
        <f>'Formato 6 c)'!F21</f>
        <v>6037747.0700000003</v>
      </c>
      <c r="U14" s="18">
        <f>'Formato 6 c)'!G21</f>
        <v>16651122.25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12395596.4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1175803.6499999999</v>
      </c>
      <c r="Q20" s="18">
        <f>'Formato 6 c)'!C27</f>
        <v>8175</v>
      </c>
      <c r="R20" s="18">
        <f>'Formato 6 c)'!D27</f>
        <v>8175</v>
      </c>
      <c r="S20" s="18">
        <f>'Formato 6 c)'!E27</f>
        <v>468525.91</v>
      </c>
      <c r="T20" s="18">
        <f>'Formato 6 c)'!F27</f>
        <v>0</v>
      </c>
      <c r="U20" s="18">
        <f>'Formato 6 c)'!G27</f>
        <v>-460350.91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468525.91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1175803.6499999999</v>
      </c>
      <c r="Q26" s="18">
        <f>'Formato 6 c)'!C33</f>
        <v>8175</v>
      </c>
      <c r="R26" s="18">
        <f>'Formato 6 c)'!D33</f>
        <v>8175</v>
      </c>
      <c r="S26" s="18">
        <f>'Formato 6 c)'!E33</f>
        <v>468525.91</v>
      </c>
      <c r="T26" s="18">
        <f>'Formato 6 c)'!F33</f>
        <v>0</v>
      </c>
      <c r="U26" s="18">
        <f>'Formato 6 c)'!G33</f>
        <v>-460350.91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468525.91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47519533.899999999</v>
      </c>
      <c r="Q68" s="18">
        <f>'Formato 6 c)'!C77</f>
        <v>31455937.77</v>
      </c>
      <c r="R68" s="18">
        <f>'Formato 6 c)'!D77</f>
        <v>31455937.77</v>
      </c>
      <c r="S68" s="18">
        <f>'Formato 6 c)'!E77</f>
        <v>21494116.969999999</v>
      </c>
      <c r="T68" s="18">
        <f>'Formato 6 c)'!F77</f>
        <v>2713060.12</v>
      </c>
      <c r="U68" s="18">
        <f>'Formato 6 c)'!G77</f>
        <v>9961820.7999999989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MUNICIPAL DE AGUA POTABLE Y ALCANTARILLADO DE SAN FELIPE, GTO., Gobierno del Estado de Guanajuato</v>
      </c>
    </row>
    <row r="7" spans="2:3" x14ac:dyDescent="0.25">
      <c r="C7" t="str">
        <f>CONCATENATE(ENTE_PUBLICO," (a)")</f>
        <v>JUNTA MUNICIPAL DE AGUA POTABLE Y ALCANTARILLADO DE SAN FELIPE, GTO., Gobierno del Estado de Guanajuato (a)</v>
      </c>
    </row>
    <row r="8" spans="2:3" ht="27" customHeight="1" x14ac:dyDescent="0.25">
      <c r="B8" t="s">
        <v>795</v>
      </c>
      <c r="C8" s="24" t="s">
        <v>807</v>
      </c>
    </row>
    <row r="10" spans="2:3" ht="25.5" customHeight="1" x14ac:dyDescent="0.25">
      <c r="B10" t="s">
        <v>796</v>
      </c>
      <c r="C10" s="24" t="s">
        <v>1156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2023</v>
      </c>
    </row>
    <row r="14" spans="2:3" x14ac:dyDescent="0.25">
      <c r="B14" t="s">
        <v>793</v>
      </c>
      <c r="C14" s="24" t="s">
        <v>3302</v>
      </c>
    </row>
    <row r="15" spans="2:3" x14ac:dyDescent="0.25">
      <c r="C15" s="24">
        <v>2</v>
      </c>
    </row>
    <row r="16" spans="2:3" x14ac:dyDescent="0.25">
      <c r="C16" s="24" t="s">
        <v>3303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88"/>
    </row>
    <row r="29" spans="4:9" x14ac:dyDescent="0.25">
      <c r="D29" t="s">
        <v>3143</v>
      </c>
      <c r="E29" t="s">
        <v>3144</v>
      </c>
    </row>
    <row r="30" spans="4:9" x14ac:dyDescent="0.25">
      <c r="D30" s="135">
        <v>-1.7976931348623099E+100</v>
      </c>
      <c r="E30" s="135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36">
        <v>36526</v>
      </c>
      <c r="E33" s="136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G10" sqref="G10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5" t="s">
        <v>3287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ENTE_PUBLICO_A</f>
        <v>JUNTA MUNICIPAL DE AGUA POTABLE Y ALCANTARILLADO DE SAN FELIPE, GTO.,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12" t="s">
        <v>277</v>
      </c>
      <c r="B3" s="313"/>
      <c r="C3" s="313"/>
      <c r="D3" s="313"/>
      <c r="E3" s="313"/>
      <c r="F3" s="313"/>
      <c r="G3" s="314"/>
    </row>
    <row r="4" spans="1:7" x14ac:dyDescent="0.25">
      <c r="A4" s="312" t="s">
        <v>399</v>
      </c>
      <c r="B4" s="313"/>
      <c r="C4" s="313"/>
      <c r="D4" s="313"/>
      <c r="E4" s="313"/>
      <c r="F4" s="313"/>
      <c r="G4" s="314"/>
    </row>
    <row r="5" spans="1:7" x14ac:dyDescent="0.25">
      <c r="A5" s="312" t="str">
        <f>TRIMESTRE</f>
        <v>Del 1 de enero al 30 de junio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361</v>
      </c>
      <c r="B7" s="326" t="s">
        <v>279</v>
      </c>
      <c r="C7" s="326"/>
      <c r="D7" s="326"/>
      <c r="E7" s="326"/>
      <c r="F7" s="326"/>
      <c r="G7" s="326" t="s">
        <v>280</v>
      </c>
    </row>
    <row r="8" spans="1:7" ht="29.25" customHeight="1" x14ac:dyDescent="0.25">
      <c r="A8" s="32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3"/>
    </row>
    <row r="9" spans="1:7" x14ac:dyDescent="0.25">
      <c r="A9" s="52" t="s">
        <v>400</v>
      </c>
      <c r="B9" s="248">
        <f>SUM(B10,B11,B12,B15,B16,B19)</f>
        <v>17790625.75</v>
      </c>
      <c r="C9" s="66">
        <f t="shared" ref="C9:F9" si="0">SUM(C10,C11,C12,C15,C16,C19)</f>
        <v>0</v>
      </c>
      <c r="D9" s="247">
        <f t="shared" si="0"/>
        <v>17790625.75</v>
      </c>
      <c r="E9" s="247">
        <f t="shared" si="0"/>
        <v>7508147.5300000003</v>
      </c>
      <c r="F9" s="247">
        <f t="shared" si="0"/>
        <v>7506826.1500000004</v>
      </c>
      <c r="G9" s="247">
        <f>SUM(G10,G11,G12,G15,G16,G19)</f>
        <v>10282478.219999999</v>
      </c>
    </row>
    <row r="10" spans="1:7" x14ac:dyDescent="0.25">
      <c r="A10" s="53" t="s">
        <v>401</v>
      </c>
      <c r="B10" s="265">
        <v>17790625.75</v>
      </c>
      <c r="C10" s="269">
        <v>0</v>
      </c>
      <c r="D10" s="269">
        <v>17790625.75</v>
      </c>
      <c r="E10" s="270">
        <v>7508147.5300000003</v>
      </c>
      <c r="F10" s="270">
        <v>7506826.1500000004</v>
      </c>
      <c r="G10" s="270">
        <f>D10-E10</f>
        <v>10282478.219999999</v>
      </c>
    </row>
    <row r="11" spans="1:7" x14ac:dyDescent="0.25">
      <c r="A11" s="53" t="s">
        <v>402</v>
      </c>
      <c r="B11" s="264">
        <v>0</v>
      </c>
      <c r="C11" s="269">
        <v>0</v>
      </c>
      <c r="D11" s="269">
        <v>0</v>
      </c>
      <c r="E11" s="269">
        <v>0</v>
      </c>
      <c r="F11" s="269">
        <v>0</v>
      </c>
      <c r="G11" s="269">
        <f>D11-E11</f>
        <v>0</v>
      </c>
    </row>
    <row r="12" spans="1:7" x14ac:dyDescent="0.25">
      <c r="A12" s="53" t="s">
        <v>403</v>
      </c>
      <c r="B12" s="264">
        <v>0</v>
      </c>
      <c r="C12" s="269">
        <v>0</v>
      </c>
      <c r="D12" s="269">
        <v>0</v>
      </c>
      <c r="E12" s="269">
        <f t="shared" ref="E12:F12" si="1">E13+E14</f>
        <v>0</v>
      </c>
      <c r="F12" s="269">
        <f t="shared" si="1"/>
        <v>0</v>
      </c>
      <c r="G12" s="269">
        <f>G13+G14</f>
        <v>0</v>
      </c>
    </row>
    <row r="13" spans="1:7" x14ac:dyDescent="0.25">
      <c r="A13" s="63" t="s">
        <v>404</v>
      </c>
      <c r="B13" s="264">
        <v>0</v>
      </c>
      <c r="C13" s="269">
        <v>0</v>
      </c>
      <c r="D13" s="269">
        <v>0</v>
      </c>
      <c r="E13" s="269">
        <v>0</v>
      </c>
      <c r="F13" s="269">
        <v>0</v>
      </c>
      <c r="G13" s="269">
        <f>D13-E13</f>
        <v>0</v>
      </c>
    </row>
    <row r="14" spans="1:7" x14ac:dyDescent="0.25">
      <c r="A14" s="63" t="s">
        <v>405</v>
      </c>
      <c r="B14" s="264">
        <v>0</v>
      </c>
      <c r="C14" s="269">
        <v>0</v>
      </c>
      <c r="D14" s="269">
        <v>0</v>
      </c>
      <c r="E14" s="269">
        <v>0</v>
      </c>
      <c r="F14" s="269">
        <v>0</v>
      </c>
      <c r="G14" s="269">
        <f t="shared" ref="G14:G15" si="2">D14-E14</f>
        <v>0</v>
      </c>
    </row>
    <row r="15" spans="1:7" x14ac:dyDescent="0.25">
      <c r="A15" s="53" t="s">
        <v>406</v>
      </c>
      <c r="B15" s="264">
        <v>0</v>
      </c>
      <c r="C15" s="269">
        <v>0</v>
      </c>
      <c r="D15" s="269">
        <v>0</v>
      </c>
      <c r="E15" s="269">
        <v>0</v>
      </c>
      <c r="F15" s="269">
        <v>0</v>
      </c>
      <c r="G15" s="269">
        <f t="shared" si="2"/>
        <v>0</v>
      </c>
    </row>
    <row r="16" spans="1:7" x14ac:dyDescent="0.25">
      <c r="A16" s="64" t="s">
        <v>407</v>
      </c>
      <c r="B16" s="264">
        <v>0</v>
      </c>
      <c r="C16" s="269">
        <v>0</v>
      </c>
      <c r="D16" s="269">
        <f t="shared" ref="D16:G16" si="3">D17+D18</f>
        <v>0</v>
      </c>
      <c r="E16" s="269">
        <f t="shared" si="3"/>
        <v>0</v>
      </c>
      <c r="F16" s="269">
        <f t="shared" si="3"/>
        <v>0</v>
      </c>
      <c r="G16" s="269">
        <f t="shared" si="3"/>
        <v>0</v>
      </c>
    </row>
    <row r="17" spans="1:7" x14ac:dyDescent="0.25">
      <c r="A17" s="63" t="s">
        <v>408</v>
      </c>
      <c r="B17" s="264">
        <v>0</v>
      </c>
      <c r="C17" s="269">
        <v>0</v>
      </c>
      <c r="D17" s="269">
        <v>0</v>
      </c>
      <c r="E17" s="269">
        <v>0</v>
      </c>
      <c r="F17" s="269">
        <v>0</v>
      </c>
      <c r="G17" s="269">
        <f>D17-E17</f>
        <v>0</v>
      </c>
    </row>
    <row r="18" spans="1:7" x14ac:dyDescent="0.25">
      <c r="A18" s="63" t="s">
        <v>409</v>
      </c>
      <c r="B18" s="264">
        <v>0</v>
      </c>
      <c r="C18" s="269">
        <v>0</v>
      </c>
      <c r="D18" s="269">
        <v>0</v>
      </c>
      <c r="E18" s="269">
        <v>0</v>
      </c>
      <c r="F18" s="269">
        <v>0</v>
      </c>
      <c r="G18" s="269">
        <f>D18-E18</f>
        <v>0</v>
      </c>
    </row>
    <row r="19" spans="1:7" x14ac:dyDescent="0.25">
      <c r="A19" s="53" t="s">
        <v>410</v>
      </c>
      <c r="B19" s="264">
        <v>0</v>
      </c>
      <c r="C19" s="269">
        <v>0</v>
      </c>
      <c r="D19" s="269">
        <v>0</v>
      </c>
      <c r="E19" s="269">
        <v>0</v>
      </c>
      <c r="F19" s="269">
        <v>0</v>
      </c>
      <c r="G19" s="269">
        <f>D19-E19</f>
        <v>0</v>
      </c>
    </row>
    <row r="20" spans="1:7" x14ac:dyDescent="0.25">
      <c r="A20" s="54"/>
      <c r="B20" s="67"/>
      <c r="C20" s="67"/>
      <c r="D20" s="67"/>
      <c r="E20" s="67"/>
      <c r="F20" s="67"/>
      <c r="G20" s="67"/>
    </row>
    <row r="21" spans="1:7" s="24" customFormat="1" x14ac:dyDescent="0.25">
      <c r="A21" s="14" t="s">
        <v>411</v>
      </c>
      <c r="B21" s="247">
        <f>SUM(B22,B23,B24,B27,B28,B31)</f>
        <v>0</v>
      </c>
      <c r="C21" s="247">
        <f t="shared" ref="C21:F21" si="4">SUM(C22,C23,C24,C27,C28,C31)</f>
        <v>0</v>
      </c>
      <c r="D21" s="247">
        <f t="shared" si="4"/>
        <v>0</v>
      </c>
      <c r="E21" s="247">
        <f t="shared" si="4"/>
        <v>0</v>
      </c>
      <c r="F21" s="247">
        <f t="shared" si="4"/>
        <v>0</v>
      </c>
      <c r="G21" s="247">
        <f>SUM(G22,G23,G24,G27,G28,G31)</f>
        <v>0</v>
      </c>
    </row>
    <row r="22" spans="1:7" s="24" customFormat="1" x14ac:dyDescent="0.25">
      <c r="A22" s="53" t="s">
        <v>401</v>
      </c>
      <c r="B22" s="267">
        <v>0</v>
      </c>
      <c r="C22" s="269">
        <v>0</v>
      </c>
      <c r="D22" s="269">
        <v>0</v>
      </c>
      <c r="E22" s="269">
        <v>0</v>
      </c>
      <c r="F22" s="269">
        <v>0</v>
      </c>
      <c r="G22" s="269">
        <f>D22-E22</f>
        <v>0</v>
      </c>
    </row>
    <row r="23" spans="1:7" s="24" customFormat="1" x14ac:dyDescent="0.25">
      <c r="A23" s="53" t="s">
        <v>402</v>
      </c>
      <c r="B23" s="266">
        <v>0</v>
      </c>
      <c r="C23" s="269">
        <v>0</v>
      </c>
      <c r="D23" s="269">
        <v>0</v>
      </c>
      <c r="E23" s="269">
        <v>0</v>
      </c>
      <c r="F23" s="269">
        <v>0</v>
      </c>
      <c r="G23" s="269">
        <f>D23-E23</f>
        <v>0</v>
      </c>
    </row>
    <row r="24" spans="1:7" s="24" customFormat="1" x14ac:dyDescent="0.25">
      <c r="A24" s="53" t="s">
        <v>403</v>
      </c>
      <c r="B24" s="266">
        <v>0</v>
      </c>
      <c r="C24" s="269">
        <f t="shared" ref="C24:G24" si="5">C25+C26</f>
        <v>0</v>
      </c>
      <c r="D24" s="269">
        <f t="shared" si="5"/>
        <v>0</v>
      </c>
      <c r="E24" s="269">
        <f t="shared" si="5"/>
        <v>0</v>
      </c>
      <c r="F24" s="269">
        <f t="shared" si="5"/>
        <v>0</v>
      </c>
      <c r="G24" s="269">
        <f t="shared" si="5"/>
        <v>0</v>
      </c>
    </row>
    <row r="25" spans="1:7" s="24" customFormat="1" x14ac:dyDescent="0.25">
      <c r="A25" s="63" t="s">
        <v>404</v>
      </c>
      <c r="B25" s="266">
        <v>0</v>
      </c>
      <c r="C25" s="269">
        <v>0</v>
      </c>
      <c r="D25" s="269">
        <v>0</v>
      </c>
      <c r="E25" s="269">
        <v>0</v>
      </c>
      <c r="F25" s="269">
        <v>0</v>
      </c>
      <c r="G25" s="269">
        <f>D25-E25</f>
        <v>0</v>
      </c>
    </row>
    <row r="26" spans="1:7" s="24" customFormat="1" x14ac:dyDescent="0.25">
      <c r="A26" s="63" t="s">
        <v>405</v>
      </c>
      <c r="B26" s="266">
        <v>0</v>
      </c>
      <c r="C26" s="269">
        <v>0</v>
      </c>
      <c r="D26" s="269">
        <v>0</v>
      </c>
      <c r="E26" s="269">
        <v>0</v>
      </c>
      <c r="F26" s="269">
        <v>0</v>
      </c>
      <c r="G26" s="269">
        <f t="shared" ref="G26:G27" si="6">D26-E26</f>
        <v>0</v>
      </c>
    </row>
    <row r="27" spans="1:7" s="24" customFormat="1" x14ac:dyDescent="0.25">
      <c r="A27" s="53" t="s">
        <v>406</v>
      </c>
      <c r="B27" s="266">
        <v>0</v>
      </c>
      <c r="C27" s="269">
        <v>0</v>
      </c>
      <c r="D27" s="269">
        <v>0</v>
      </c>
      <c r="E27" s="269">
        <v>0</v>
      </c>
      <c r="F27" s="269">
        <v>0</v>
      </c>
      <c r="G27" s="269">
        <f t="shared" si="6"/>
        <v>0</v>
      </c>
    </row>
    <row r="28" spans="1:7" s="24" customFormat="1" x14ac:dyDescent="0.25">
      <c r="A28" s="64" t="s">
        <v>407</v>
      </c>
      <c r="B28" s="266">
        <v>0</v>
      </c>
      <c r="C28" s="269">
        <f t="shared" ref="C28:G28" si="7">C29+C30</f>
        <v>0</v>
      </c>
      <c r="D28" s="269">
        <f t="shared" si="7"/>
        <v>0</v>
      </c>
      <c r="E28" s="269">
        <f t="shared" si="7"/>
        <v>0</v>
      </c>
      <c r="F28" s="269">
        <f t="shared" si="7"/>
        <v>0</v>
      </c>
      <c r="G28" s="269">
        <f t="shared" si="7"/>
        <v>0</v>
      </c>
    </row>
    <row r="29" spans="1:7" s="24" customFormat="1" x14ac:dyDescent="0.25">
      <c r="A29" s="63" t="s">
        <v>408</v>
      </c>
      <c r="B29" s="266">
        <v>0</v>
      </c>
      <c r="C29" s="269">
        <v>0</v>
      </c>
      <c r="D29" s="269">
        <v>0</v>
      </c>
      <c r="E29" s="269">
        <v>0</v>
      </c>
      <c r="F29" s="269">
        <v>0</v>
      </c>
      <c r="G29" s="269">
        <f>D29-E29</f>
        <v>0</v>
      </c>
    </row>
    <row r="30" spans="1:7" s="24" customFormat="1" x14ac:dyDescent="0.25">
      <c r="A30" s="63" t="s">
        <v>409</v>
      </c>
      <c r="B30" s="266">
        <v>0</v>
      </c>
      <c r="C30" s="269">
        <v>0</v>
      </c>
      <c r="D30" s="269">
        <v>0</v>
      </c>
      <c r="E30" s="269">
        <v>0</v>
      </c>
      <c r="F30" s="269">
        <v>0</v>
      </c>
      <c r="G30" s="269">
        <f t="shared" ref="G30:G31" si="8">D30-E30</f>
        <v>0</v>
      </c>
    </row>
    <row r="31" spans="1:7" s="24" customFormat="1" x14ac:dyDescent="0.25">
      <c r="A31" s="53" t="s">
        <v>410</v>
      </c>
      <c r="B31" s="266">
        <v>0</v>
      </c>
      <c r="C31" s="269">
        <v>0</v>
      </c>
      <c r="D31" s="269">
        <v>0</v>
      </c>
      <c r="E31" s="269">
        <v>0</v>
      </c>
      <c r="F31" s="269">
        <v>0</v>
      </c>
      <c r="G31" s="269">
        <f t="shared" si="8"/>
        <v>0</v>
      </c>
    </row>
    <row r="32" spans="1:7" x14ac:dyDescent="0.25">
      <c r="A32" s="54"/>
      <c r="B32" s="67"/>
      <c r="C32" s="67"/>
      <c r="D32" s="67"/>
      <c r="E32" s="67"/>
      <c r="F32" s="67"/>
      <c r="G32" s="67"/>
    </row>
    <row r="33" spans="1:7" x14ac:dyDescent="0.25">
      <c r="A33" s="55" t="s">
        <v>412</v>
      </c>
      <c r="B33" s="247">
        <f>B9+B21</f>
        <v>17790625.75</v>
      </c>
      <c r="C33" s="247">
        <f t="shared" ref="C33:G33" si="9">C21+C9</f>
        <v>0</v>
      </c>
      <c r="D33" s="247">
        <f t="shared" si="9"/>
        <v>17790625.75</v>
      </c>
      <c r="E33" s="247">
        <f t="shared" si="9"/>
        <v>7508147.5300000003</v>
      </c>
      <c r="F33" s="247">
        <f t="shared" si="9"/>
        <v>7506826.1500000004</v>
      </c>
      <c r="G33" s="247">
        <f t="shared" si="9"/>
        <v>10282478.219999999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17790625.75</v>
      </c>
      <c r="Q2" s="18">
        <f>'Formato 6 d)'!C9</f>
        <v>0</v>
      </c>
      <c r="R2" s="18">
        <f>'Formato 6 d)'!D9</f>
        <v>17790625.75</v>
      </c>
      <c r="S2" s="18">
        <f>'Formato 6 d)'!E9</f>
        <v>7508147.5300000003</v>
      </c>
      <c r="T2" s="18">
        <f>'Formato 6 d)'!F9</f>
        <v>7506826.1500000004</v>
      </c>
      <c r="U2" s="18">
        <f>'Formato 6 d)'!G9</f>
        <v>10282478.219999999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17790625.75</v>
      </c>
      <c r="Q3" s="18">
        <f>'Formato 6 d)'!C10</f>
        <v>0</v>
      </c>
      <c r="R3" s="18">
        <f>'Formato 6 d)'!D10</f>
        <v>17790625.75</v>
      </c>
      <c r="S3" s="18">
        <f>'Formato 6 d)'!E10</f>
        <v>7508147.5300000003</v>
      </c>
      <c r="T3" s="18">
        <f>'Formato 6 d)'!F10</f>
        <v>7506826.1500000004</v>
      </c>
      <c r="U3" s="18">
        <f>'Formato 6 d)'!G10</f>
        <v>10282478.219999999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17790625.75</v>
      </c>
      <c r="Q24" s="18">
        <f>'Formato 6 d)'!C33</f>
        <v>0</v>
      </c>
      <c r="R24" s="18">
        <f>'Formato 6 d)'!D33</f>
        <v>17790625.75</v>
      </c>
      <c r="S24" s="18">
        <f>'Formato 6 d)'!E33</f>
        <v>7508147.5300000003</v>
      </c>
      <c r="T24" s="18">
        <f>'Formato 6 d)'!F33</f>
        <v>7506826.1500000004</v>
      </c>
      <c r="U24" s="18">
        <f>'Formato 6 d)'!G33</f>
        <v>10282478.219999999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3" sqref="A3:G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4" t="s">
        <v>413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414</v>
      </c>
      <c r="B3" s="310"/>
      <c r="C3" s="310"/>
      <c r="D3" s="310"/>
      <c r="E3" s="310"/>
      <c r="F3" s="310"/>
      <c r="G3" s="311"/>
    </row>
    <row r="4" spans="1:7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x14ac:dyDescent="0.25">
      <c r="A6" s="321" t="s">
        <v>3288</v>
      </c>
      <c r="B6" s="51">
        <f>ANIO1P</f>
        <v>2024</v>
      </c>
      <c r="C6" s="334" t="str">
        <f>ANIO2P</f>
        <v>2025 (d)</v>
      </c>
      <c r="D6" s="334" t="str">
        <f>ANIO3P</f>
        <v>2026 (d)</v>
      </c>
      <c r="E6" s="334" t="str">
        <f>ANIO4P</f>
        <v>2027 (d)</v>
      </c>
      <c r="F6" s="334" t="str">
        <f>ANIO5P</f>
        <v>2028 (d)</v>
      </c>
      <c r="G6" s="334" t="str">
        <f>ANIO6P</f>
        <v>2029 (d)</v>
      </c>
    </row>
    <row r="7" spans="1:7" ht="48" customHeight="1" x14ac:dyDescent="0.25">
      <c r="A7" s="322"/>
      <c r="B7" s="84" t="s">
        <v>3291</v>
      </c>
      <c r="C7" s="335"/>
      <c r="D7" s="335"/>
      <c r="E7" s="335"/>
      <c r="F7" s="335"/>
      <c r="G7" s="335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x14ac:dyDescent="0.2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x14ac:dyDescent="0.2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x14ac:dyDescent="0.2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x14ac:dyDescent="0.2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3" sqref="C3:D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4" t="s">
        <v>451</v>
      </c>
      <c r="B1" s="324"/>
      <c r="C1" s="324"/>
      <c r="D1" s="324"/>
      <c r="E1" s="324"/>
      <c r="F1" s="324"/>
      <c r="G1" s="324"/>
    </row>
    <row r="2" spans="1:7" customFormat="1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customFormat="1" x14ac:dyDescent="0.25">
      <c r="A3" s="309" t="s">
        <v>452</v>
      </c>
      <c r="B3" s="310"/>
      <c r="C3" s="310"/>
      <c r="D3" s="310"/>
      <c r="E3" s="310"/>
      <c r="F3" s="310"/>
      <c r="G3" s="311"/>
    </row>
    <row r="4" spans="1:7" customFormat="1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customFormat="1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customFormat="1" x14ac:dyDescent="0.25">
      <c r="A6" s="336" t="s">
        <v>3142</v>
      </c>
      <c r="B6" s="51">
        <f>ANIO1P</f>
        <v>2024</v>
      </c>
      <c r="C6" s="334" t="str">
        <f>ANIO2P</f>
        <v>2025 (d)</v>
      </c>
      <c r="D6" s="334" t="str">
        <f>ANIO3P</f>
        <v>2026 (d)</v>
      </c>
      <c r="E6" s="334" t="str">
        <f>ANIO4P</f>
        <v>2027 (d)</v>
      </c>
      <c r="F6" s="334" t="str">
        <f>ANIO5P</f>
        <v>2028 (d)</v>
      </c>
      <c r="G6" s="334" t="str">
        <f>ANIO6P</f>
        <v>2029 (d)</v>
      </c>
    </row>
    <row r="7" spans="1:7" customFormat="1" ht="48" customHeight="1" x14ac:dyDescent="0.25">
      <c r="A7" s="337"/>
      <c r="B7" s="84" t="s">
        <v>3291</v>
      </c>
      <c r="C7" s="335"/>
      <c r="D7" s="335"/>
      <c r="E7" s="335"/>
      <c r="F7" s="335"/>
      <c r="G7" s="335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x14ac:dyDescent="0.25">
      <c r="A18" s="85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C3" sqref="C3:D3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87" customFormat="1" ht="37.5" customHeight="1" x14ac:dyDescent="0.25">
      <c r="A1" s="324" t="s">
        <v>466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467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1" t="s">
        <v>3288</v>
      </c>
      <c r="B5" s="339" t="str">
        <f>ANIO5R</f>
        <v>2018 ¹ (c)</v>
      </c>
      <c r="C5" s="339" t="str">
        <f>ANIO4R</f>
        <v>2019 ¹ (c)</v>
      </c>
      <c r="D5" s="339" t="str">
        <f>ANIO3R</f>
        <v>2020 ¹ (c)</v>
      </c>
      <c r="E5" s="339" t="str">
        <f>ANIO2R</f>
        <v>2021 ¹ (c)</v>
      </c>
      <c r="F5" s="339" t="str">
        <f>ANIO1R</f>
        <v>2022 ¹ (c)</v>
      </c>
      <c r="G5" s="51">
        <f>ANIO_INFORME</f>
        <v>2023</v>
      </c>
    </row>
    <row r="6" spans="1:7" ht="32.1" customHeight="1" x14ac:dyDescent="0.25">
      <c r="A6" s="342"/>
      <c r="B6" s="340"/>
      <c r="C6" s="340"/>
      <c r="D6" s="340"/>
      <c r="E6" s="340"/>
      <c r="F6" s="340"/>
      <c r="G6" s="84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6"/>
    </row>
    <row r="39" spans="1:7" ht="15" customHeight="1" x14ac:dyDescent="0.25">
      <c r="A39" s="338" t="s">
        <v>3292</v>
      </c>
      <c r="B39" s="338"/>
      <c r="C39" s="338"/>
      <c r="D39" s="338"/>
      <c r="E39" s="338"/>
      <c r="F39" s="338"/>
      <c r="G39" s="338"/>
    </row>
    <row r="40" spans="1:7" ht="15" customHeight="1" x14ac:dyDescent="0.25">
      <c r="A40" s="338" t="s">
        <v>3293</v>
      </c>
      <c r="B40" s="338"/>
      <c r="C40" s="338"/>
      <c r="D40" s="338"/>
      <c r="E40" s="338"/>
      <c r="F40" s="338"/>
      <c r="G40" s="338"/>
    </row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C3" sqref="C3:D3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87" customFormat="1" ht="37.5" customHeight="1" x14ac:dyDescent="0.25">
      <c r="A1" s="324" t="s">
        <v>490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491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3" t="s">
        <v>3142</v>
      </c>
      <c r="B5" s="339" t="str">
        <f>ANIO5R</f>
        <v>2018 ¹ (c)</v>
      </c>
      <c r="C5" s="339" t="str">
        <f>ANIO4R</f>
        <v>2019 ¹ (c)</v>
      </c>
      <c r="D5" s="339" t="str">
        <f>ANIO3R</f>
        <v>2020 ¹ (c)</v>
      </c>
      <c r="E5" s="339" t="str">
        <f>ANIO2R</f>
        <v>2021 ¹ (c)</v>
      </c>
      <c r="F5" s="339" t="str">
        <f>ANIO1R</f>
        <v>2022 ¹ (c)</v>
      </c>
      <c r="G5" s="51">
        <f>ANIO_INFORME</f>
        <v>2023</v>
      </c>
    </row>
    <row r="6" spans="1:7" ht="32.1" customHeight="1" x14ac:dyDescent="0.25">
      <c r="A6" s="344"/>
      <c r="B6" s="340"/>
      <c r="C6" s="340"/>
      <c r="D6" s="340"/>
      <c r="E6" s="340"/>
      <c r="F6" s="340"/>
      <c r="G6" s="84" t="s">
        <v>3295</v>
      </c>
    </row>
    <row r="7" spans="1:7" x14ac:dyDescent="0.2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6"/>
    </row>
    <row r="32" spans="1:7" x14ac:dyDescent="0.25">
      <c r="A32" s="338" t="s">
        <v>3292</v>
      </c>
      <c r="B32" s="338"/>
      <c r="C32" s="338"/>
      <c r="D32" s="338"/>
      <c r="E32" s="338"/>
      <c r="F32" s="338"/>
      <c r="G32" s="338"/>
    </row>
    <row r="33" spans="1:7" x14ac:dyDescent="0.25">
      <c r="A33" s="338" t="s">
        <v>3293</v>
      </c>
      <c r="B33" s="338"/>
      <c r="C33" s="338"/>
      <c r="D33" s="338"/>
      <c r="E33" s="338"/>
      <c r="F33" s="338"/>
      <c r="G33" s="33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x14ac:dyDescent="0.2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C3" sqref="C3:D3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87" customFormat="1" ht="34.5" customHeight="1" x14ac:dyDescent="0.25">
      <c r="A1" s="318" t="s">
        <v>495</v>
      </c>
      <c r="B1" s="318"/>
      <c r="C1" s="318"/>
      <c r="D1" s="318"/>
      <c r="E1" s="318"/>
      <c r="F1" s="318"/>
      <c r="G1" s="107"/>
    </row>
    <row r="2" spans="1:7" x14ac:dyDescent="0.25">
      <c r="A2" s="306" t="str">
        <f>ENTE_PUBLICO</f>
        <v>JUNTA MUNICIPAL DE AGUA POTABLE Y ALCANTARILLADO DE SAN FELIPE, GTO., Gobierno del Estado de Guanajuato</v>
      </c>
      <c r="B2" s="307"/>
      <c r="C2" s="307"/>
      <c r="D2" s="307"/>
      <c r="E2" s="307"/>
      <c r="F2" s="308"/>
    </row>
    <row r="3" spans="1:7" x14ac:dyDescent="0.25">
      <c r="A3" s="315" t="s">
        <v>496</v>
      </c>
      <c r="B3" s="316"/>
      <c r="C3" s="316"/>
      <c r="D3" s="316"/>
      <c r="E3" s="316"/>
      <c r="F3" s="317"/>
    </row>
    <row r="4" spans="1:7" ht="30" x14ac:dyDescent="0.2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x14ac:dyDescent="0.25">
      <c r="A5" s="131" t="s">
        <v>502</v>
      </c>
      <c r="B5" s="5"/>
      <c r="C5" s="5"/>
      <c r="D5" s="5"/>
      <c r="E5" s="5"/>
      <c r="F5" s="5"/>
    </row>
    <row r="6" spans="1:7" ht="30" x14ac:dyDescent="0.25">
      <c r="A6" s="132" t="s">
        <v>503</v>
      </c>
      <c r="B6" s="60"/>
      <c r="C6" s="60"/>
      <c r="D6" s="60"/>
      <c r="E6" s="60"/>
      <c r="F6" s="60"/>
    </row>
    <row r="7" spans="1:7" x14ac:dyDescent="0.25">
      <c r="A7" s="132" t="s">
        <v>504</v>
      </c>
      <c r="B7" s="60"/>
      <c r="C7" s="60"/>
      <c r="D7" s="60"/>
      <c r="E7" s="60"/>
      <c r="F7" s="60"/>
    </row>
    <row r="8" spans="1:7" x14ac:dyDescent="0.25">
      <c r="A8" s="133"/>
      <c r="B8" s="54"/>
      <c r="C8" s="54"/>
      <c r="D8" s="54"/>
      <c r="E8" s="54"/>
      <c r="F8" s="54"/>
    </row>
    <row r="9" spans="1:7" x14ac:dyDescent="0.25">
      <c r="A9" s="131" t="s">
        <v>505</v>
      </c>
      <c r="B9" s="54"/>
      <c r="C9" s="54"/>
      <c r="D9" s="54"/>
      <c r="E9" s="54"/>
      <c r="F9" s="54"/>
    </row>
    <row r="10" spans="1:7" x14ac:dyDescent="0.25">
      <c r="A10" s="132" t="s">
        <v>506</v>
      </c>
      <c r="B10" s="60"/>
      <c r="C10" s="60"/>
      <c r="D10" s="60"/>
      <c r="E10" s="60"/>
      <c r="F10" s="60"/>
    </row>
    <row r="11" spans="1:7" x14ac:dyDescent="0.25">
      <c r="A11" s="134" t="s">
        <v>507</v>
      </c>
      <c r="B11" s="60"/>
      <c r="C11" s="60"/>
      <c r="D11" s="60"/>
      <c r="E11" s="60"/>
      <c r="F11" s="60"/>
    </row>
    <row r="12" spans="1:7" x14ac:dyDescent="0.25">
      <c r="A12" s="134" t="s">
        <v>508</v>
      </c>
      <c r="B12" s="60"/>
      <c r="C12" s="60"/>
      <c r="D12" s="60"/>
      <c r="E12" s="60"/>
      <c r="F12" s="60"/>
    </row>
    <row r="13" spans="1:7" x14ac:dyDescent="0.25">
      <c r="A13" s="134" t="s">
        <v>509</v>
      </c>
      <c r="B13" s="60"/>
      <c r="C13" s="60"/>
      <c r="D13" s="60"/>
      <c r="E13" s="60"/>
      <c r="F13" s="60"/>
    </row>
    <row r="14" spans="1:7" x14ac:dyDescent="0.25">
      <c r="A14" s="132" t="s">
        <v>510</v>
      </c>
      <c r="B14" s="60"/>
      <c r="C14" s="60"/>
      <c r="D14" s="60"/>
      <c r="E14" s="60"/>
      <c r="F14" s="60"/>
    </row>
    <row r="15" spans="1:7" x14ac:dyDescent="0.25">
      <c r="A15" s="134" t="s">
        <v>507</v>
      </c>
      <c r="B15" s="60"/>
      <c r="C15" s="60"/>
      <c r="D15" s="60"/>
      <c r="E15" s="60"/>
      <c r="F15" s="60"/>
    </row>
    <row r="16" spans="1:7" x14ac:dyDescent="0.25">
      <c r="A16" s="134" t="s">
        <v>508</v>
      </c>
      <c r="B16" s="60"/>
      <c r="C16" s="60"/>
      <c r="D16" s="60"/>
      <c r="E16" s="60"/>
      <c r="F16" s="60"/>
    </row>
    <row r="17" spans="1:6" x14ac:dyDescent="0.25">
      <c r="A17" s="134" t="s">
        <v>509</v>
      </c>
      <c r="B17" s="60"/>
      <c r="C17" s="60"/>
      <c r="D17" s="60"/>
      <c r="E17" s="60"/>
      <c r="F17" s="60"/>
    </row>
    <row r="18" spans="1:6" x14ac:dyDescent="0.25">
      <c r="A18" s="132" t="s">
        <v>511</v>
      </c>
      <c r="B18" s="140"/>
      <c r="C18" s="60"/>
      <c r="D18" s="60"/>
      <c r="E18" s="60"/>
      <c r="F18" s="60"/>
    </row>
    <row r="19" spans="1:6" x14ac:dyDescent="0.25">
      <c r="A19" s="132" t="s">
        <v>512</v>
      </c>
      <c r="B19" s="60"/>
      <c r="C19" s="60"/>
      <c r="D19" s="60"/>
      <c r="E19" s="60"/>
      <c r="F19" s="60"/>
    </row>
    <row r="20" spans="1:6" x14ac:dyDescent="0.25">
      <c r="A20" s="132" t="s">
        <v>513</v>
      </c>
      <c r="B20" s="141"/>
      <c r="C20" s="141"/>
      <c r="D20" s="141"/>
      <c r="E20" s="141"/>
      <c r="F20" s="141"/>
    </row>
    <row r="21" spans="1:6" x14ac:dyDescent="0.25">
      <c r="A21" s="132" t="s">
        <v>514</v>
      </c>
      <c r="B21" s="141"/>
      <c r="C21" s="141"/>
      <c r="D21" s="141"/>
      <c r="E21" s="141"/>
      <c r="F21" s="141"/>
    </row>
    <row r="22" spans="1:6" x14ac:dyDescent="0.25">
      <c r="A22" s="64" t="s">
        <v>515</v>
      </c>
      <c r="B22" s="141"/>
      <c r="C22" s="141"/>
      <c r="D22" s="141"/>
      <c r="E22" s="141"/>
      <c r="F22" s="141"/>
    </row>
    <row r="23" spans="1:6" x14ac:dyDescent="0.25">
      <c r="A23" s="64" t="s">
        <v>516</v>
      </c>
      <c r="B23" s="141"/>
      <c r="C23" s="141"/>
      <c r="D23" s="141"/>
      <c r="E23" s="141"/>
      <c r="F23" s="141"/>
    </row>
    <row r="24" spans="1:6" x14ac:dyDescent="0.25">
      <c r="A24" s="64" t="s">
        <v>517</v>
      </c>
      <c r="B24" s="142"/>
      <c r="C24" s="60"/>
      <c r="D24" s="60"/>
      <c r="E24" s="60"/>
      <c r="F24" s="60"/>
    </row>
    <row r="25" spans="1:6" x14ac:dyDescent="0.25">
      <c r="A25" s="132" t="s">
        <v>518</v>
      </c>
      <c r="B25" s="142"/>
      <c r="C25" s="60"/>
      <c r="D25" s="60"/>
      <c r="E25" s="60"/>
      <c r="F25" s="60"/>
    </row>
    <row r="26" spans="1:6" x14ac:dyDescent="0.25">
      <c r="A26" s="133"/>
      <c r="B26" s="54"/>
      <c r="C26" s="54"/>
      <c r="D26" s="54"/>
      <c r="E26" s="54"/>
      <c r="F26" s="54"/>
    </row>
    <row r="27" spans="1:6" x14ac:dyDescent="0.25">
      <c r="A27" s="131" t="s">
        <v>519</v>
      </c>
      <c r="B27" s="54"/>
      <c r="C27" s="54"/>
      <c r="D27" s="54"/>
      <c r="E27" s="54"/>
      <c r="F27" s="54"/>
    </row>
    <row r="28" spans="1:6" x14ac:dyDescent="0.25">
      <c r="A28" s="132" t="s">
        <v>520</v>
      </c>
      <c r="B28" s="60"/>
      <c r="C28" s="60"/>
      <c r="D28" s="60"/>
      <c r="E28" s="60"/>
      <c r="F28" s="60"/>
    </row>
    <row r="29" spans="1:6" x14ac:dyDescent="0.25">
      <c r="A29" s="133"/>
      <c r="B29" s="54"/>
      <c r="C29" s="54"/>
      <c r="D29" s="54"/>
      <c r="E29" s="54"/>
      <c r="F29" s="54"/>
    </row>
    <row r="30" spans="1:6" x14ac:dyDescent="0.25">
      <c r="A30" s="131" t="s">
        <v>521</v>
      </c>
      <c r="B30" s="54"/>
      <c r="C30" s="54"/>
      <c r="D30" s="54"/>
      <c r="E30" s="54"/>
      <c r="F30" s="54"/>
    </row>
    <row r="31" spans="1:6" x14ac:dyDescent="0.25">
      <c r="A31" s="132" t="s">
        <v>506</v>
      </c>
      <c r="B31" s="60"/>
      <c r="C31" s="60"/>
      <c r="D31" s="60"/>
      <c r="E31" s="60"/>
      <c r="F31" s="60"/>
    </row>
    <row r="32" spans="1:6" x14ac:dyDescent="0.25">
      <c r="A32" s="132" t="s">
        <v>510</v>
      </c>
      <c r="B32" s="60"/>
      <c r="C32" s="60"/>
      <c r="D32" s="60"/>
      <c r="E32" s="60"/>
      <c r="F32" s="60"/>
    </row>
    <row r="33" spans="1:6" x14ac:dyDescent="0.25">
      <c r="A33" s="132" t="s">
        <v>522</v>
      </c>
      <c r="B33" s="60"/>
      <c r="C33" s="60"/>
      <c r="D33" s="60"/>
      <c r="E33" s="60"/>
      <c r="F33" s="60"/>
    </row>
    <row r="34" spans="1:6" x14ac:dyDescent="0.25">
      <c r="A34" s="133"/>
      <c r="B34" s="54"/>
      <c r="C34" s="54"/>
      <c r="D34" s="54"/>
      <c r="E34" s="54"/>
      <c r="F34" s="54"/>
    </row>
    <row r="35" spans="1:6" x14ac:dyDescent="0.25">
      <c r="A35" s="131" t="s">
        <v>523</v>
      </c>
      <c r="B35" s="54"/>
      <c r="C35" s="54"/>
      <c r="D35" s="54"/>
      <c r="E35" s="54"/>
      <c r="F35" s="54"/>
    </row>
    <row r="36" spans="1:6" x14ac:dyDescent="0.25">
      <c r="A36" s="132" t="s">
        <v>524</v>
      </c>
      <c r="B36" s="60"/>
      <c r="C36" s="60"/>
      <c r="D36" s="60"/>
      <c r="E36" s="60"/>
      <c r="F36" s="60"/>
    </row>
    <row r="37" spans="1:6" x14ac:dyDescent="0.25">
      <c r="A37" s="132" t="s">
        <v>525</v>
      </c>
      <c r="B37" s="60"/>
      <c r="C37" s="60"/>
      <c r="D37" s="60"/>
      <c r="E37" s="60"/>
      <c r="F37" s="60"/>
    </row>
    <row r="38" spans="1:6" x14ac:dyDescent="0.25">
      <c r="A38" s="132" t="s">
        <v>526</v>
      </c>
      <c r="B38" s="142"/>
      <c r="C38" s="60"/>
      <c r="D38" s="60"/>
      <c r="E38" s="60"/>
      <c r="F38" s="60"/>
    </row>
    <row r="39" spans="1:6" x14ac:dyDescent="0.25">
      <c r="A39" s="133"/>
      <c r="B39" s="54"/>
      <c r="C39" s="54"/>
      <c r="D39" s="54"/>
      <c r="E39" s="54"/>
      <c r="F39" s="54"/>
    </row>
    <row r="40" spans="1:6" x14ac:dyDescent="0.25">
      <c r="A40" s="131" t="s">
        <v>527</v>
      </c>
      <c r="B40" s="60"/>
      <c r="C40" s="60"/>
      <c r="D40" s="60"/>
      <c r="E40" s="60"/>
      <c r="F40" s="60"/>
    </row>
    <row r="41" spans="1:6" x14ac:dyDescent="0.25">
      <c r="A41" s="133"/>
      <c r="B41" s="54"/>
      <c r="C41" s="54"/>
      <c r="D41" s="54"/>
      <c r="E41" s="54"/>
      <c r="F41" s="54"/>
    </row>
    <row r="42" spans="1:6" x14ac:dyDescent="0.25">
      <c r="A42" s="131" t="s">
        <v>528</v>
      </c>
      <c r="B42" s="54"/>
      <c r="C42" s="54"/>
      <c r="D42" s="54"/>
      <c r="E42" s="54"/>
      <c r="F42" s="54"/>
    </row>
    <row r="43" spans="1:6" x14ac:dyDescent="0.25">
      <c r="A43" s="132" t="s">
        <v>529</v>
      </c>
      <c r="B43" s="60"/>
      <c r="C43" s="60"/>
      <c r="D43" s="60"/>
      <c r="E43" s="60"/>
      <c r="F43" s="60"/>
    </row>
    <row r="44" spans="1:6" x14ac:dyDescent="0.25">
      <c r="A44" s="132" t="s">
        <v>530</v>
      </c>
      <c r="B44" s="60"/>
      <c r="C44" s="60"/>
      <c r="D44" s="60"/>
      <c r="E44" s="60"/>
      <c r="F44" s="60"/>
    </row>
    <row r="45" spans="1:6" x14ac:dyDescent="0.25">
      <c r="A45" s="132" t="s">
        <v>531</v>
      </c>
      <c r="B45" s="60"/>
      <c r="C45" s="60"/>
      <c r="D45" s="60"/>
      <c r="E45" s="60"/>
      <c r="F45" s="60"/>
    </row>
    <row r="46" spans="1:6" x14ac:dyDescent="0.25">
      <c r="A46" s="133"/>
      <c r="B46" s="54"/>
      <c r="C46" s="54"/>
      <c r="D46" s="54"/>
      <c r="E46" s="54"/>
      <c r="F46" s="54"/>
    </row>
    <row r="47" spans="1:6" ht="30" x14ac:dyDescent="0.25">
      <c r="A47" s="131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1"/>
      <c r="C48" s="141"/>
      <c r="D48" s="141"/>
      <c r="E48" s="141"/>
      <c r="F48" s="141"/>
    </row>
    <row r="49" spans="1:6" x14ac:dyDescent="0.25">
      <c r="A49" s="64" t="s">
        <v>531</v>
      </c>
      <c r="B49" s="141"/>
      <c r="C49" s="141"/>
      <c r="D49" s="141"/>
      <c r="E49" s="141"/>
      <c r="F49" s="141"/>
    </row>
    <row r="50" spans="1:6" x14ac:dyDescent="0.25">
      <c r="A50" s="133"/>
      <c r="B50" s="54"/>
      <c r="C50" s="54"/>
      <c r="D50" s="54"/>
      <c r="E50" s="54"/>
      <c r="F50" s="54"/>
    </row>
    <row r="51" spans="1:6" x14ac:dyDescent="0.25">
      <c r="A51" s="131" t="s">
        <v>533</v>
      </c>
      <c r="B51" s="54"/>
      <c r="C51" s="54"/>
      <c r="D51" s="54"/>
      <c r="E51" s="54"/>
      <c r="F51" s="54"/>
    </row>
    <row r="52" spans="1:6" x14ac:dyDescent="0.25">
      <c r="A52" s="132" t="s">
        <v>530</v>
      </c>
      <c r="B52" s="60"/>
      <c r="C52" s="60"/>
      <c r="D52" s="60"/>
      <c r="E52" s="60"/>
      <c r="F52" s="60"/>
    </row>
    <row r="53" spans="1:6" x14ac:dyDescent="0.25">
      <c r="A53" s="132" t="s">
        <v>531</v>
      </c>
      <c r="B53" s="60"/>
      <c r="C53" s="60"/>
      <c r="D53" s="60"/>
      <c r="E53" s="60"/>
      <c r="F53" s="60"/>
    </row>
    <row r="54" spans="1:6" x14ac:dyDescent="0.25">
      <c r="A54" s="132" t="s">
        <v>534</v>
      </c>
      <c r="B54" s="60"/>
      <c r="C54" s="60"/>
      <c r="D54" s="60"/>
      <c r="E54" s="60"/>
      <c r="F54" s="60"/>
    </row>
    <row r="55" spans="1:6" x14ac:dyDescent="0.25">
      <c r="A55" s="133"/>
      <c r="B55" s="54"/>
      <c r="C55" s="54"/>
      <c r="D55" s="54"/>
      <c r="E55" s="54"/>
      <c r="F55" s="54"/>
    </row>
    <row r="56" spans="1:6" x14ac:dyDescent="0.25">
      <c r="A56" s="131" t="s">
        <v>535</v>
      </c>
      <c r="B56" s="54"/>
      <c r="C56" s="54"/>
      <c r="D56" s="54"/>
      <c r="E56" s="54"/>
      <c r="F56" s="54"/>
    </row>
    <row r="57" spans="1:6" x14ac:dyDescent="0.25">
      <c r="A57" s="132" t="s">
        <v>530</v>
      </c>
      <c r="B57" s="60"/>
      <c r="C57" s="60"/>
      <c r="D57" s="60"/>
      <c r="E57" s="60"/>
      <c r="F57" s="60"/>
    </row>
    <row r="58" spans="1:6" x14ac:dyDescent="0.25">
      <c r="A58" s="132" t="s">
        <v>531</v>
      </c>
      <c r="B58" s="60"/>
      <c r="C58" s="60"/>
      <c r="D58" s="60"/>
      <c r="E58" s="60"/>
      <c r="F58" s="60"/>
    </row>
    <row r="59" spans="1:6" x14ac:dyDescent="0.25">
      <c r="A59" s="133"/>
      <c r="B59" s="54"/>
      <c r="C59" s="54"/>
      <c r="D59" s="54"/>
      <c r="E59" s="54"/>
      <c r="F59" s="54"/>
    </row>
    <row r="60" spans="1:6" x14ac:dyDescent="0.25">
      <c r="A60" s="131" t="s">
        <v>536</v>
      </c>
      <c r="B60" s="54"/>
      <c r="C60" s="54"/>
      <c r="D60" s="54"/>
      <c r="E60" s="54"/>
      <c r="F60" s="54"/>
    </row>
    <row r="61" spans="1:6" x14ac:dyDescent="0.25">
      <c r="A61" s="132" t="s">
        <v>537</v>
      </c>
      <c r="B61" s="60"/>
      <c r="C61" s="60"/>
      <c r="D61" s="60"/>
      <c r="E61" s="60"/>
      <c r="F61" s="60"/>
    </row>
    <row r="62" spans="1:6" x14ac:dyDescent="0.25">
      <c r="A62" s="132" t="s">
        <v>538</v>
      </c>
      <c r="B62" s="142"/>
      <c r="C62" s="60"/>
      <c r="D62" s="60"/>
      <c r="E62" s="60"/>
      <c r="F62" s="60"/>
    </row>
    <row r="63" spans="1:6" x14ac:dyDescent="0.25">
      <c r="A63" s="133"/>
      <c r="B63" s="54"/>
      <c r="C63" s="54"/>
      <c r="D63" s="54"/>
      <c r="E63" s="54"/>
      <c r="F63" s="54"/>
    </row>
    <row r="64" spans="1:6" x14ac:dyDescent="0.25">
      <c r="A64" s="131" t="s">
        <v>539</v>
      </c>
      <c r="B64" s="54"/>
      <c r="C64" s="54"/>
      <c r="D64" s="54"/>
      <c r="E64" s="54"/>
      <c r="F64" s="54"/>
    </row>
    <row r="65" spans="1:6" x14ac:dyDescent="0.25">
      <c r="A65" s="132" t="s">
        <v>540</v>
      </c>
      <c r="B65" s="60"/>
      <c r="C65" s="60"/>
      <c r="D65" s="60"/>
      <c r="E65" s="60"/>
      <c r="F65" s="60"/>
    </row>
    <row r="66" spans="1:6" x14ac:dyDescent="0.25">
      <c r="A66" s="132" t="s">
        <v>541</v>
      </c>
      <c r="B66" s="60"/>
      <c r="C66" s="60"/>
      <c r="D66" s="60"/>
      <c r="E66" s="60"/>
      <c r="F66" s="60"/>
    </row>
    <row r="67" spans="1:6" x14ac:dyDescent="0.25">
      <c r="A67" s="137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82"/>
  <sheetViews>
    <sheetView showGridLines="0" zoomScale="90" zoomScaleNormal="90" workbookViewId="0">
      <selection activeCell="F79" sqref="F79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6" customFormat="1" ht="37.5" customHeight="1" x14ac:dyDescent="0.25">
      <c r="A1" s="318" t="s">
        <v>545</v>
      </c>
      <c r="B1" s="318"/>
      <c r="C1" s="318"/>
      <c r="D1" s="318"/>
      <c r="E1" s="318"/>
      <c r="F1" s="318"/>
    </row>
    <row r="2" spans="1:6" x14ac:dyDescent="0.25">
      <c r="A2" s="306" t="str">
        <f>ENTE_PUBLICO_A</f>
        <v>JUNTA MUNICIPAL DE AGUA POTABLE Y ALCANTARILLADO DE SAN FELIPE, GTO., Gobierno del Estado de Guanajuato (a)</v>
      </c>
      <c r="B2" s="307"/>
      <c r="C2" s="307"/>
      <c r="D2" s="307"/>
      <c r="E2" s="307"/>
      <c r="F2" s="308"/>
    </row>
    <row r="3" spans="1:6" x14ac:dyDescent="0.25">
      <c r="A3" s="309" t="s">
        <v>117</v>
      </c>
      <c r="B3" s="310"/>
      <c r="C3" s="310"/>
      <c r="D3" s="310"/>
      <c r="E3" s="310"/>
      <c r="F3" s="311"/>
    </row>
    <row r="4" spans="1:6" x14ac:dyDescent="0.25">
      <c r="A4" s="312" t="str">
        <f>PERIODO_INFORME</f>
        <v>Al 31 de diciembre de 2022 y al 30 de junio de 2023 (b)</v>
      </c>
      <c r="B4" s="313"/>
      <c r="C4" s="313"/>
      <c r="D4" s="313"/>
      <c r="E4" s="313"/>
      <c r="F4" s="314"/>
    </row>
    <row r="5" spans="1:6" x14ac:dyDescent="0.25">
      <c r="A5" s="315" t="s">
        <v>118</v>
      </c>
      <c r="B5" s="316"/>
      <c r="C5" s="316"/>
      <c r="D5" s="316"/>
      <c r="E5" s="316"/>
      <c r="F5" s="317"/>
    </row>
    <row r="6" spans="1:6" s="3" customFormat="1" ht="30" x14ac:dyDescent="0.25">
      <c r="A6" s="128" t="s">
        <v>3284</v>
      </c>
      <c r="B6" s="129" t="str">
        <f>ANIO</f>
        <v>2023 (d)</v>
      </c>
      <c r="C6" s="126" t="str">
        <f>ULTIMO</f>
        <v>31 de diciembre de 2022 (e)</v>
      </c>
      <c r="D6" s="130" t="s">
        <v>0</v>
      </c>
      <c r="E6" s="129" t="str">
        <f>ANIO</f>
        <v>2023 (d)</v>
      </c>
      <c r="F6" s="126" t="str">
        <f>ULTIMO</f>
        <v>31 de diciembre de 2022 (e)</v>
      </c>
    </row>
    <row r="7" spans="1:6" x14ac:dyDescent="0.25">
      <c r="A7" s="90" t="s">
        <v>1</v>
      </c>
      <c r="B7" s="83"/>
      <c r="C7" s="83"/>
      <c r="D7" s="94" t="s">
        <v>52</v>
      </c>
      <c r="E7" s="83"/>
      <c r="F7" s="83"/>
    </row>
    <row r="8" spans="1:6" x14ac:dyDescent="0.25">
      <c r="A8" s="38" t="s">
        <v>2</v>
      </c>
      <c r="B8" s="54"/>
      <c r="C8" s="54"/>
      <c r="D8" s="95" t="s">
        <v>53</v>
      </c>
      <c r="E8" s="54"/>
      <c r="F8" s="54"/>
    </row>
    <row r="9" spans="1:6" x14ac:dyDescent="0.25">
      <c r="A9" s="91" t="s">
        <v>3</v>
      </c>
      <c r="B9" s="60">
        <f>SUM(B10:B16)</f>
        <v>29575524.130000003</v>
      </c>
      <c r="C9" s="271">
        <f>SUM(C10:C16)</f>
        <v>33590161.450000003</v>
      </c>
      <c r="D9" s="96" t="s">
        <v>54</v>
      </c>
      <c r="E9" s="60">
        <f>SUM(E10:E18)</f>
        <v>9496500.1600000001</v>
      </c>
      <c r="F9" s="60">
        <f>SUM(F10:F18)</f>
        <v>8655736</v>
      </c>
    </row>
    <row r="10" spans="1:6" x14ac:dyDescent="0.25">
      <c r="A10" s="92" t="s">
        <v>4</v>
      </c>
      <c r="B10" s="272">
        <v>0</v>
      </c>
      <c r="C10" s="279">
        <v>0</v>
      </c>
      <c r="D10" s="97" t="s">
        <v>55</v>
      </c>
      <c r="E10" s="280">
        <v>7660.22</v>
      </c>
      <c r="F10" s="281">
        <v>7660.22</v>
      </c>
    </row>
    <row r="11" spans="1:6" x14ac:dyDescent="0.25">
      <c r="A11" s="92" t="s">
        <v>5</v>
      </c>
      <c r="B11" s="272">
        <v>28350435.510000002</v>
      </c>
      <c r="C11" s="279">
        <v>0</v>
      </c>
      <c r="D11" s="97" t="s">
        <v>56</v>
      </c>
      <c r="E11" s="280">
        <v>1521483.28</v>
      </c>
      <c r="F11" s="281">
        <v>722373.28</v>
      </c>
    </row>
    <row r="12" spans="1:6" x14ac:dyDescent="0.25">
      <c r="A12" s="92" t="s">
        <v>6</v>
      </c>
      <c r="B12" s="272">
        <v>0</v>
      </c>
      <c r="C12" s="279">
        <v>32390025.710000001</v>
      </c>
      <c r="D12" s="97" t="s">
        <v>57</v>
      </c>
      <c r="E12" s="280">
        <v>-0.01</v>
      </c>
      <c r="F12" s="281">
        <v>-0.01</v>
      </c>
    </row>
    <row r="13" spans="1:6" x14ac:dyDescent="0.25">
      <c r="A13" s="92" t="s">
        <v>7</v>
      </c>
      <c r="B13" s="272">
        <v>1225088.6200000001</v>
      </c>
      <c r="C13" s="279">
        <v>1200135.74</v>
      </c>
      <c r="D13" s="97" t="s">
        <v>58</v>
      </c>
      <c r="E13" s="280">
        <v>0</v>
      </c>
      <c r="F13" s="281">
        <v>0</v>
      </c>
    </row>
    <row r="14" spans="1:6" x14ac:dyDescent="0.25">
      <c r="A14" s="92" t="s">
        <v>8</v>
      </c>
      <c r="B14" s="272">
        <v>0</v>
      </c>
      <c r="C14" s="279">
        <v>0</v>
      </c>
      <c r="D14" s="97" t="s">
        <v>59</v>
      </c>
      <c r="E14" s="280">
        <v>0</v>
      </c>
      <c r="F14" s="281">
        <v>0</v>
      </c>
    </row>
    <row r="15" spans="1:6" x14ac:dyDescent="0.25">
      <c r="A15" s="92" t="s">
        <v>9</v>
      </c>
      <c r="B15" s="272">
        <v>0</v>
      </c>
      <c r="C15" s="279">
        <v>0</v>
      </c>
      <c r="D15" s="97" t="s">
        <v>60</v>
      </c>
      <c r="E15" s="280">
        <v>0</v>
      </c>
      <c r="F15" s="281">
        <v>0</v>
      </c>
    </row>
    <row r="16" spans="1:6" x14ac:dyDescent="0.25">
      <c r="A16" s="92" t="s">
        <v>10</v>
      </c>
      <c r="B16" s="272">
        <v>0</v>
      </c>
      <c r="C16" s="279">
        <v>0</v>
      </c>
      <c r="D16" s="97" t="s">
        <v>61</v>
      </c>
      <c r="E16" s="280">
        <v>7889381.9400000004</v>
      </c>
      <c r="F16" s="281">
        <v>7925524.1699999999</v>
      </c>
    </row>
    <row r="17" spans="1:6" x14ac:dyDescent="0.25">
      <c r="A17" s="91" t="s">
        <v>11</v>
      </c>
      <c r="B17" s="60">
        <f>SUM(B18:B24)</f>
        <v>42377947.57</v>
      </c>
      <c r="C17" s="278">
        <f>SUM(C18:C24)</f>
        <v>41027565.590000004</v>
      </c>
      <c r="D17" s="97" t="s">
        <v>62</v>
      </c>
      <c r="E17" s="280">
        <v>0</v>
      </c>
      <c r="F17" s="281">
        <v>0</v>
      </c>
    </row>
    <row r="18" spans="1:6" x14ac:dyDescent="0.25">
      <c r="A18" s="93" t="s">
        <v>12</v>
      </c>
      <c r="B18" s="274">
        <v>0</v>
      </c>
      <c r="C18" s="279">
        <v>0</v>
      </c>
      <c r="D18" s="97" t="s">
        <v>63</v>
      </c>
      <c r="E18" s="280">
        <v>77974.73</v>
      </c>
      <c r="F18" s="281">
        <v>178.34</v>
      </c>
    </row>
    <row r="19" spans="1:6" x14ac:dyDescent="0.25">
      <c r="A19" s="93" t="s">
        <v>13</v>
      </c>
      <c r="B19" s="274">
        <v>3141.8</v>
      </c>
      <c r="C19" s="279">
        <v>3141.89</v>
      </c>
      <c r="D19" s="96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3" t="s">
        <v>14</v>
      </c>
      <c r="B20" s="274">
        <v>131928.18</v>
      </c>
      <c r="C20" s="279">
        <v>68188.14</v>
      </c>
      <c r="D20" s="97" t="s">
        <v>65</v>
      </c>
      <c r="E20" s="282">
        <v>0</v>
      </c>
      <c r="F20" s="283">
        <v>0</v>
      </c>
    </row>
    <row r="21" spans="1:6" x14ac:dyDescent="0.25">
      <c r="A21" s="93" t="s">
        <v>15</v>
      </c>
      <c r="B21" s="274">
        <v>17592738.960000001</v>
      </c>
      <c r="C21" s="279">
        <v>16010697.470000001</v>
      </c>
      <c r="D21" s="97" t="s">
        <v>66</v>
      </c>
      <c r="E21" s="282">
        <v>0</v>
      </c>
      <c r="F21" s="283">
        <v>0</v>
      </c>
    </row>
    <row r="22" spans="1:6" x14ac:dyDescent="0.25">
      <c r="A22" s="93" t="s">
        <v>16</v>
      </c>
      <c r="B22" s="274">
        <v>25000</v>
      </c>
      <c r="C22" s="279">
        <v>0</v>
      </c>
      <c r="D22" s="97" t="s">
        <v>67</v>
      </c>
      <c r="E22" s="282">
        <v>0</v>
      </c>
      <c r="F22" s="283">
        <v>0</v>
      </c>
    </row>
    <row r="23" spans="1:6" x14ac:dyDescent="0.25">
      <c r="A23" s="93" t="s">
        <v>17</v>
      </c>
      <c r="B23" s="274">
        <v>0</v>
      </c>
      <c r="C23" s="279">
        <v>0</v>
      </c>
      <c r="D23" s="96" t="s">
        <v>68</v>
      </c>
      <c r="E23" s="60">
        <f>E24+E25</f>
        <v>0</v>
      </c>
      <c r="F23" s="60">
        <f>F24+F25</f>
        <v>0</v>
      </c>
    </row>
    <row r="24" spans="1:6" x14ac:dyDescent="0.25">
      <c r="A24" s="93" t="s">
        <v>18</v>
      </c>
      <c r="B24" s="274">
        <v>24625138.629999999</v>
      </c>
      <c r="C24" s="279">
        <v>24945538.09</v>
      </c>
      <c r="D24" s="97" t="s">
        <v>69</v>
      </c>
      <c r="E24" s="284">
        <v>0</v>
      </c>
      <c r="F24" s="285">
        <v>0</v>
      </c>
    </row>
    <row r="25" spans="1:6" x14ac:dyDescent="0.25">
      <c r="A25" s="91" t="s">
        <v>19</v>
      </c>
      <c r="B25" s="273">
        <v>7971350.7999999998</v>
      </c>
      <c r="C25" s="278">
        <f>SUM(C26:C30)</f>
        <v>1310911.47</v>
      </c>
      <c r="D25" s="97" t="s">
        <v>70</v>
      </c>
      <c r="E25" s="284">
        <v>0</v>
      </c>
      <c r="F25" s="285">
        <v>0</v>
      </c>
    </row>
    <row r="26" spans="1:6" x14ac:dyDescent="0.25">
      <c r="A26" s="93" t="s">
        <v>20</v>
      </c>
      <c r="B26" s="274">
        <v>23000</v>
      </c>
      <c r="C26" s="279">
        <v>23000</v>
      </c>
      <c r="D26" s="96" t="s">
        <v>71</v>
      </c>
      <c r="E26" s="284">
        <v>0</v>
      </c>
      <c r="F26" s="285">
        <v>0</v>
      </c>
    </row>
    <row r="27" spans="1:6" x14ac:dyDescent="0.25">
      <c r="A27" s="93" t="s">
        <v>21</v>
      </c>
      <c r="B27" s="274">
        <v>0</v>
      </c>
      <c r="C27" s="279">
        <v>0</v>
      </c>
      <c r="D27" s="96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3" t="s">
        <v>22</v>
      </c>
      <c r="B28" s="274">
        <v>0</v>
      </c>
      <c r="C28" s="279">
        <v>0</v>
      </c>
      <c r="D28" s="97" t="s">
        <v>73</v>
      </c>
      <c r="E28" s="286">
        <v>0</v>
      </c>
      <c r="F28" s="287">
        <v>0</v>
      </c>
    </row>
    <row r="29" spans="1:6" x14ac:dyDescent="0.25">
      <c r="A29" s="93" t="s">
        <v>23</v>
      </c>
      <c r="B29" s="274">
        <v>7948350.7999999998</v>
      </c>
      <c r="C29" s="279">
        <v>1287911.47</v>
      </c>
      <c r="D29" s="97" t="s">
        <v>74</v>
      </c>
      <c r="E29" s="286">
        <v>0</v>
      </c>
      <c r="F29" s="287">
        <v>0</v>
      </c>
    </row>
    <row r="30" spans="1:6" x14ac:dyDescent="0.25">
      <c r="A30" s="93" t="s">
        <v>24</v>
      </c>
      <c r="B30" s="276">
        <v>0</v>
      </c>
      <c r="C30" s="279">
        <v>0</v>
      </c>
      <c r="D30" s="97" t="s">
        <v>75</v>
      </c>
      <c r="E30" s="286">
        <v>0</v>
      </c>
      <c r="F30" s="287">
        <v>0</v>
      </c>
    </row>
    <row r="31" spans="1:6" x14ac:dyDescent="0.25">
      <c r="A31" s="91" t="s">
        <v>25</v>
      </c>
      <c r="B31" s="275">
        <v>0</v>
      </c>
      <c r="C31" s="278">
        <v>0</v>
      </c>
      <c r="D31" s="96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3" t="s">
        <v>26</v>
      </c>
      <c r="B32" s="276">
        <v>0</v>
      </c>
      <c r="C32" s="279">
        <v>0</v>
      </c>
      <c r="D32" s="97" t="s">
        <v>77</v>
      </c>
      <c r="E32" s="288">
        <v>0</v>
      </c>
      <c r="F32" s="290">
        <v>0</v>
      </c>
    </row>
    <row r="33" spans="1:6" x14ac:dyDescent="0.25">
      <c r="A33" s="93" t="s">
        <v>27</v>
      </c>
      <c r="B33" s="276">
        <v>0</v>
      </c>
      <c r="C33" s="279">
        <v>0</v>
      </c>
      <c r="D33" s="97" t="s">
        <v>78</v>
      </c>
      <c r="E33" s="289">
        <v>0</v>
      </c>
      <c r="F33" s="291">
        <v>0</v>
      </c>
    </row>
    <row r="34" spans="1:6" x14ac:dyDescent="0.25">
      <c r="A34" s="93" t="s">
        <v>28</v>
      </c>
      <c r="B34" s="276">
        <v>0</v>
      </c>
      <c r="C34" s="279">
        <v>0</v>
      </c>
      <c r="D34" s="97" t="s">
        <v>79</v>
      </c>
      <c r="E34" s="289">
        <v>0</v>
      </c>
      <c r="F34" s="291">
        <v>0</v>
      </c>
    </row>
    <row r="35" spans="1:6" x14ac:dyDescent="0.25">
      <c r="A35" s="93" t="s">
        <v>29</v>
      </c>
      <c r="B35" s="276">
        <v>0</v>
      </c>
      <c r="C35" s="279">
        <v>0</v>
      </c>
      <c r="D35" s="97" t="s">
        <v>80</v>
      </c>
      <c r="E35" s="289">
        <v>0</v>
      </c>
      <c r="F35" s="291">
        <v>0</v>
      </c>
    </row>
    <row r="36" spans="1:6" x14ac:dyDescent="0.25">
      <c r="A36" s="93" t="s">
        <v>30</v>
      </c>
      <c r="B36" s="276">
        <v>0</v>
      </c>
      <c r="C36" s="279">
        <v>0</v>
      </c>
      <c r="D36" s="97" t="s">
        <v>81</v>
      </c>
      <c r="E36" s="289">
        <v>0</v>
      </c>
      <c r="F36" s="291">
        <v>0</v>
      </c>
    </row>
    <row r="37" spans="1:6" x14ac:dyDescent="0.25">
      <c r="A37" s="91" t="s">
        <v>31</v>
      </c>
      <c r="B37" s="276">
        <v>1820965.71</v>
      </c>
      <c r="C37" s="279">
        <v>1151650.3400000001</v>
      </c>
      <c r="D37" s="97" t="s">
        <v>82</v>
      </c>
      <c r="E37" s="289">
        <v>0</v>
      </c>
      <c r="F37" s="291">
        <v>0</v>
      </c>
    </row>
    <row r="38" spans="1:6" x14ac:dyDescent="0.25">
      <c r="A38" s="91" t="s">
        <v>119</v>
      </c>
      <c r="B38" s="275">
        <v>0</v>
      </c>
      <c r="C38" s="278">
        <v>0</v>
      </c>
      <c r="D38" s="96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3" t="s">
        <v>32</v>
      </c>
      <c r="B39" s="276">
        <v>0</v>
      </c>
      <c r="C39" s="279">
        <v>0</v>
      </c>
      <c r="D39" s="97" t="s">
        <v>84</v>
      </c>
      <c r="E39" s="292">
        <v>0</v>
      </c>
      <c r="F39" s="293">
        <v>0</v>
      </c>
    </row>
    <row r="40" spans="1:6" x14ac:dyDescent="0.25">
      <c r="A40" s="93" t="s">
        <v>33</v>
      </c>
      <c r="B40" s="276">
        <v>0</v>
      </c>
      <c r="C40" s="279">
        <v>0</v>
      </c>
      <c r="D40" s="97" t="s">
        <v>85</v>
      </c>
      <c r="E40" s="292">
        <v>0</v>
      </c>
      <c r="F40" s="293">
        <v>0</v>
      </c>
    </row>
    <row r="41" spans="1:6" x14ac:dyDescent="0.25">
      <c r="A41" s="91" t="s">
        <v>34</v>
      </c>
      <c r="B41" s="275">
        <v>0</v>
      </c>
      <c r="C41" s="278">
        <v>0</v>
      </c>
      <c r="D41" s="97" t="s">
        <v>86</v>
      </c>
      <c r="E41" s="292">
        <v>0</v>
      </c>
      <c r="F41" s="293">
        <v>0</v>
      </c>
    </row>
    <row r="42" spans="1:6" x14ac:dyDescent="0.25">
      <c r="A42" s="93" t="s">
        <v>35</v>
      </c>
      <c r="B42" s="276">
        <v>0</v>
      </c>
      <c r="C42" s="279">
        <v>0</v>
      </c>
      <c r="D42" s="96" t="s">
        <v>87</v>
      </c>
      <c r="E42" s="60">
        <f>SUM(E43:E45)</f>
        <v>24646252.039999999</v>
      </c>
      <c r="F42" s="60">
        <f>SUM(F43:F45)</f>
        <v>24944843.09</v>
      </c>
    </row>
    <row r="43" spans="1:6" x14ac:dyDescent="0.25">
      <c r="A43" s="93" t="s">
        <v>36</v>
      </c>
      <c r="B43" s="276">
        <v>0</v>
      </c>
      <c r="C43" s="279">
        <v>0</v>
      </c>
      <c r="D43" s="97" t="s">
        <v>88</v>
      </c>
      <c r="E43" s="294">
        <v>24646252.039999999</v>
      </c>
      <c r="F43" s="297">
        <v>24944843.09</v>
      </c>
    </row>
    <row r="44" spans="1:6" x14ac:dyDescent="0.25">
      <c r="A44" s="93" t="s">
        <v>37</v>
      </c>
      <c r="B44" s="276">
        <v>0</v>
      </c>
      <c r="C44" s="279">
        <v>0</v>
      </c>
      <c r="D44" s="97" t="s">
        <v>89</v>
      </c>
      <c r="E44" s="295">
        <v>0</v>
      </c>
      <c r="F44" s="296">
        <v>0</v>
      </c>
    </row>
    <row r="45" spans="1:6" x14ac:dyDescent="0.25">
      <c r="A45" s="93" t="s">
        <v>38</v>
      </c>
      <c r="B45" s="276">
        <v>0</v>
      </c>
      <c r="C45" s="279">
        <v>0</v>
      </c>
      <c r="D45" s="97" t="s">
        <v>90</v>
      </c>
      <c r="E45" s="295">
        <v>0</v>
      </c>
      <c r="F45" s="29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73">
        <f>B9+B17+B25+B31+B37+B38+B41</f>
        <v>81745788.209999993</v>
      </c>
      <c r="C47" s="173">
        <f>C9+C17+C25+C31+C37+C38+C41</f>
        <v>77080288.850000009</v>
      </c>
      <c r="D47" s="95" t="s">
        <v>91</v>
      </c>
      <c r="E47" s="173">
        <f>E9+E19+E23+E26+E27+E31+E38+E42</f>
        <v>34142752.200000003</v>
      </c>
      <c r="F47" s="173">
        <f>F9+F19+F23+F26+F27+F31+F38+F42</f>
        <v>33600579.090000004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5" t="s">
        <v>92</v>
      </c>
      <c r="E49" s="54"/>
      <c r="F49" s="54"/>
    </row>
    <row r="50" spans="1:6" x14ac:dyDescent="0.25">
      <c r="A50" s="91" t="s">
        <v>41</v>
      </c>
      <c r="B50" s="277">
        <v>0</v>
      </c>
      <c r="C50" s="277">
        <v>0</v>
      </c>
      <c r="D50" s="96" t="s">
        <v>93</v>
      </c>
      <c r="E50" s="299">
        <v>0</v>
      </c>
      <c r="F50" s="299">
        <v>0</v>
      </c>
    </row>
    <row r="51" spans="1:6" x14ac:dyDescent="0.25">
      <c r="A51" s="91" t="s">
        <v>42</v>
      </c>
      <c r="B51" s="277">
        <v>0</v>
      </c>
      <c r="C51" s="277">
        <v>0</v>
      </c>
      <c r="D51" s="96" t="s">
        <v>94</v>
      </c>
      <c r="E51" s="299">
        <v>0</v>
      </c>
      <c r="F51" s="299">
        <v>0</v>
      </c>
    </row>
    <row r="52" spans="1:6" x14ac:dyDescent="0.25">
      <c r="A52" s="91" t="s">
        <v>43</v>
      </c>
      <c r="B52" s="277">
        <v>52693333.229999997</v>
      </c>
      <c r="C52" s="277">
        <v>49322668.920000002</v>
      </c>
      <c r="D52" s="96" t="s">
        <v>95</v>
      </c>
      <c r="E52" s="299">
        <v>0</v>
      </c>
      <c r="F52" s="299">
        <v>0</v>
      </c>
    </row>
    <row r="53" spans="1:6" x14ac:dyDescent="0.25">
      <c r="A53" s="91" t="s">
        <v>44</v>
      </c>
      <c r="B53" s="277">
        <v>9506900.9399999995</v>
      </c>
      <c r="C53" s="277">
        <v>7850342.9299999997</v>
      </c>
      <c r="D53" s="96" t="s">
        <v>96</v>
      </c>
      <c r="E53" s="299">
        <v>0</v>
      </c>
      <c r="F53" s="299">
        <v>0</v>
      </c>
    </row>
    <row r="54" spans="1:6" x14ac:dyDescent="0.25">
      <c r="A54" s="91" t="s">
        <v>45</v>
      </c>
      <c r="B54" s="277">
        <v>1097854.54</v>
      </c>
      <c r="C54" s="277">
        <v>1097854.54</v>
      </c>
      <c r="D54" s="96" t="s">
        <v>97</v>
      </c>
      <c r="E54" s="299">
        <v>0</v>
      </c>
      <c r="F54" s="299">
        <v>0</v>
      </c>
    </row>
    <row r="55" spans="1:6" x14ac:dyDescent="0.25">
      <c r="A55" s="91" t="s">
        <v>46</v>
      </c>
      <c r="B55" s="277">
        <v>-2946365.57</v>
      </c>
      <c r="C55" s="277">
        <v>-2946365.57</v>
      </c>
      <c r="D55" s="37" t="s">
        <v>98</v>
      </c>
      <c r="E55" s="299">
        <v>0</v>
      </c>
      <c r="F55" s="299">
        <v>0</v>
      </c>
    </row>
    <row r="56" spans="1:6" x14ac:dyDescent="0.25">
      <c r="A56" s="91" t="s">
        <v>47</v>
      </c>
      <c r="B56" s="277">
        <v>0</v>
      </c>
      <c r="C56" s="277">
        <v>0</v>
      </c>
      <c r="D56" s="54"/>
      <c r="E56" s="54"/>
      <c r="F56" s="54"/>
    </row>
    <row r="57" spans="1:6" x14ac:dyDescent="0.25">
      <c r="A57" s="91" t="s">
        <v>48</v>
      </c>
      <c r="B57" s="277">
        <v>0</v>
      </c>
      <c r="C57" s="277">
        <v>0</v>
      </c>
      <c r="D57" s="95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1" t="s">
        <v>49</v>
      </c>
      <c r="B58" s="277">
        <v>0</v>
      </c>
      <c r="C58" s="277">
        <v>0</v>
      </c>
      <c r="D58" s="54"/>
      <c r="E58" s="54"/>
      <c r="F58" s="54"/>
    </row>
    <row r="59" spans="1:6" x14ac:dyDescent="0.25">
      <c r="A59" s="54"/>
      <c r="B59" s="54"/>
      <c r="C59" s="54"/>
      <c r="D59" s="95" t="s">
        <v>100</v>
      </c>
      <c r="E59" s="173">
        <f>E47+E57</f>
        <v>34142752.200000003</v>
      </c>
      <c r="F59" s="173">
        <f>F47+F57</f>
        <v>33600579.090000004</v>
      </c>
    </row>
    <row r="60" spans="1:6" x14ac:dyDescent="0.25">
      <c r="A60" s="55" t="s">
        <v>50</v>
      </c>
      <c r="B60" s="173">
        <f>SUM(B50:B58)</f>
        <v>60351723.139999993</v>
      </c>
      <c r="C60" s="173">
        <f>SUM(C50:C58)</f>
        <v>55324500.82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89"/>
      <c r="F61" s="89"/>
    </row>
    <row r="62" spans="1:6" x14ac:dyDescent="0.25">
      <c r="A62" s="55" t="s">
        <v>51</v>
      </c>
      <c r="B62" s="173">
        <f>SUM(B47+B60)</f>
        <v>142097511.34999999</v>
      </c>
      <c r="C62" s="173">
        <f>SUM(C47+C60)</f>
        <v>132404789.67000002</v>
      </c>
      <c r="D62" s="54"/>
      <c r="E62" s="54"/>
      <c r="F62" s="54"/>
    </row>
    <row r="63" spans="1:6" x14ac:dyDescent="0.25">
      <c r="A63" s="54"/>
      <c r="B63" s="54"/>
      <c r="C63" s="54"/>
      <c r="D63" s="98" t="s">
        <v>102</v>
      </c>
      <c r="E63" s="74">
        <f>SUM(E64:E66)</f>
        <v>2469632.65</v>
      </c>
      <c r="F63" s="74">
        <f>SUM(F64:F66)</f>
        <v>2469632.65</v>
      </c>
    </row>
    <row r="64" spans="1:6" x14ac:dyDescent="0.25">
      <c r="A64" s="54"/>
      <c r="B64" s="54"/>
      <c r="C64" s="54"/>
      <c r="D64" s="99" t="s">
        <v>103</v>
      </c>
      <c r="E64" s="298">
        <v>2469632.65</v>
      </c>
      <c r="F64" s="298">
        <v>2469632.65</v>
      </c>
    </row>
    <row r="65" spans="1:6" x14ac:dyDescent="0.25">
      <c r="A65" s="54"/>
      <c r="B65" s="54"/>
      <c r="C65" s="54"/>
      <c r="D65" s="41" t="s">
        <v>104</v>
      </c>
      <c r="E65" s="298">
        <v>0</v>
      </c>
      <c r="F65" s="298">
        <v>0</v>
      </c>
    </row>
    <row r="66" spans="1:6" x14ac:dyDescent="0.25">
      <c r="A66" s="54"/>
      <c r="B66" s="54"/>
      <c r="C66" s="54"/>
      <c r="D66" s="99" t="s">
        <v>105</v>
      </c>
      <c r="E66" s="298">
        <v>0</v>
      </c>
      <c r="F66" s="298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98" t="s">
        <v>106</v>
      </c>
      <c r="E68" s="74">
        <f>SUM(E69:E73)</f>
        <v>105485126.5</v>
      </c>
      <c r="F68" s="74">
        <f>SUM(F69:F73)</f>
        <v>96334577.930000007</v>
      </c>
    </row>
    <row r="69" spans="1:6" x14ac:dyDescent="0.25">
      <c r="A69" s="12"/>
      <c r="B69" s="54"/>
      <c r="C69" s="54"/>
      <c r="D69" s="99" t="s">
        <v>107</v>
      </c>
      <c r="E69" s="300">
        <v>9150548.5700000003</v>
      </c>
      <c r="F69" s="300">
        <v>15369959.289999999</v>
      </c>
    </row>
    <row r="70" spans="1:6" x14ac:dyDescent="0.25">
      <c r="A70" s="12"/>
      <c r="B70" s="54"/>
      <c r="C70" s="54"/>
      <c r="D70" s="99" t="s">
        <v>108</v>
      </c>
      <c r="E70" s="300">
        <v>96334577.930000007</v>
      </c>
      <c r="F70" s="300">
        <v>80964618.640000001</v>
      </c>
    </row>
    <row r="71" spans="1:6" x14ac:dyDescent="0.25">
      <c r="A71" s="12"/>
      <c r="B71" s="54"/>
      <c r="C71" s="54"/>
      <c r="D71" s="99" t="s">
        <v>109</v>
      </c>
      <c r="E71" s="300">
        <v>0</v>
      </c>
      <c r="F71" s="300">
        <v>0</v>
      </c>
    </row>
    <row r="72" spans="1:6" x14ac:dyDescent="0.25">
      <c r="A72" s="12"/>
      <c r="B72" s="54"/>
      <c r="C72" s="54"/>
      <c r="D72" s="99" t="s">
        <v>110</v>
      </c>
      <c r="E72" s="300">
        <v>0</v>
      </c>
      <c r="F72" s="300">
        <v>0</v>
      </c>
    </row>
    <row r="73" spans="1:6" x14ac:dyDescent="0.25">
      <c r="A73" s="12"/>
      <c r="B73" s="54"/>
      <c r="C73" s="54"/>
      <c r="D73" s="99" t="s">
        <v>111</v>
      </c>
      <c r="E73" s="300">
        <v>0</v>
      </c>
      <c r="F73" s="300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98" t="s">
        <v>112</v>
      </c>
      <c r="E75" s="74">
        <f>E76+E77</f>
        <v>0</v>
      </c>
      <c r="F75" s="74">
        <f>F76+F77</f>
        <v>0</v>
      </c>
    </row>
    <row r="76" spans="1:6" x14ac:dyDescent="0.25">
      <c r="A76" s="12"/>
      <c r="B76" s="54"/>
      <c r="C76" s="54"/>
      <c r="D76" s="96" t="s">
        <v>113</v>
      </c>
      <c r="E76" s="301">
        <v>0</v>
      </c>
      <c r="F76" s="301">
        <v>0</v>
      </c>
    </row>
    <row r="77" spans="1:6" x14ac:dyDescent="0.25">
      <c r="A77" s="12"/>
      <c r="B77" s="54"/>
      <c r="C77" s="54"/>
      <c r="D77" s="96" t="s">
        <v>114</v>
      </c>
      <c r="E77" s="301">
        <v>0</v>
      </c>
      <c r="F77" s="301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5" t="s">
        <v>115</v>
      </c>
      <c r="E79" s="173">
        <f>E63+E68+E75</f>
        <v>107954759.15000001</v>
      </c>
      <c r="F79" s="173">
        <f>F63+F68+F75</f>
        <v>98804210.580000013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5" t="s">
        <v>116</v>
      </c>
      <c r="E81" s="173">
        <f>E59+E79</f>
        <v>142097511.35000002</v>
      </c>
      <c r="F81" s="173">
        <f>F59+F79</f>
        <v>132404789.67000002</v>
      </c>
    </row>
    <row r="82" spans="1:6" x14ac:dyDescent="0.25">
      <c r="A82" s="6"/>
      <c r="B82" s="65"/>
      <c r="C82" s="65"/>
      <c r="D82" s="65"/>
      <c r="E82" s="65"/>
      <c r="F82" s="65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29575524.130000003</v>
      </c>
      <c r="Q4" s="18">
        <f>'Formato 1'!C9</f>
        <v>33590161.450000003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28350435.510000002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32390025.710000001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1225088.6200000001</v>
      </c>
      <c r="Q8" s="18">
        <f>'Formato 1'!C13</f>
        <v>1200135.74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42377947.57</v>
      </c>
      <c r="Q12" s="18">
        <f>'Formato 1'!C17</f>
        <v>41027565.590000004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3141.8</v>
      </c>
      <c r="Q14" s="18">
        <f>'Formato 1'!C19</f>
        <v>3141.89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131928.18</v>
      </c>
      <c r="Q15" s="18">
        <f>'Formato 1'!C20</f>
        <v>68188.14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17592738.960000001</v>
      </c>
      <c r="Q16" s="18">
        <f>'Formato 1'!C21</f>
        <v>16010697.470000001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25000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24625138.629999999</v>
      </c>
      <c r="Q19" s="18">
        <f>'Formato 1'!C24</f>
        <v>24945538.09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7971350.7999999998</v>
      </c>
      <c r="Q20" s="18">
        <f>'Formato 1'!C25</f>
        <v>1310911.47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23000</v>
      </c>
      <c r="Q21" s="18">
        <f>'Formato 1'!C26</f>
        <v>23000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7948350.7999999998</v>
      </c>
      <c r="Q24" s="18">
        <f>'Formato 1'!C29</f>
        <v>1287911.47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1820965.71</v>
      </c>
      <c r="Q32" s="18">
        <f>'Formato 1'!C37</f>
        <v>1151650.3400000001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1820965.71</v>
      </c>
      <c r="Q33" s="18">
        <f>'Formato 1'!C37</f>
        <v>1151650.3400000001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81745788.209999993</v>
      </c>
      <c r="Q42" s="18">
        <f>'Formato 1'!C47</f>
        <v>77080288.850000009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52693333.229999997</v>
      </c>
      <c r="Q46">
        <f>'Formato 1'!C52</f>
        <v>49322668.920000002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9506900.9399999995</v>
      </c>
      <c r="Q47">
        <f>'Formato 1'!C53</f>
        <v>7850342.9299999997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1097854.54</v>
      </c>
      <c r="Q48">
        <f>'Formato 1'!C54</f>
        <v>1097854.54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-2946365.57</v>
      </c>
      <c r="Q49">
        <f>'Formato 1'!C55</f>
        <v>-2946365.57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60351723.139999993</v>
      </c>
      <c r="Q53">
        <f>'Formato 1'!C60</f>
        <v>55324500.82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142097511.34999999</v>
      </c>
      <c r="Q54">
        <f>'Formato 1'!C62</f>
        <v>132404789.67000002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9496500.1600000001</v>
      </c>
      <c r="Q57">
        <f>'Formato 1'!F9</f>
        <v>8655736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7660.22</v>
      </c>
      <c r="Q58">
        <f>'Formato 1'!F10</f>
        <v>7660.22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1521483.28</v>
      </c>
      <c r="Q59">
        <f>'Formato 1'!F11</f>
        <v>722373.28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-0.01</v>
      </c>
      <c r="Q60">
        <f>'Formato 1'!F12</f>
        <v>-0.01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7889381.9400000004</v>
      </c>
      <c r="Q64">
        <f>'Formato 1'!F16</f>
        <v>7925524.1699999999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77974.73</v>
      </c>
      <c r="Q66">
        <f>'Formato 1'!F18</f>
        <v>178.34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24646252.039999999</v>
      </c>
      <c r="Q91">
        <f>'Formato 1'!F42</f>
        <v>24944843.09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24646252.039999999</v>
      </c>
      <c r="Q92">
        <f>'Formato 1'!F43</f>
        <v>24944843.09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34142752.200000003</v>
      </c>
      <c r="Q95">
        <f>'Formato 1'!F47</f>
        <v>33600579.090000004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34142752.200000003</v>
      </c>
      <c r="Q104">
        <f>'Formato 1'!F59</f>
        <v>33600579.090000004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2469632.65</v>
      </c>
      <c r="Q106">
        <f>'Formato 1'!F63</f>
        <v>2469632.65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2469632.65</v>
      </c>
      <c r="Q107">
        <f>'Formato 1'!F64</f>
        <v>2469632.65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105485126.5</v>
      </c>
      <c r="Q110">
        <f>'Formato 1'!F68</f>
        <v>96334577.930000007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9150548.5700000003</v>
      </c>
      <c r="Q111">
        <f>'Formato 1'!F69</f>
        <v>15369959.289999999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96334577.930000007</v>
      </c>
      <c r="Q112">
        <f>'Formato 1'!F70</f>
        <v>80964618.640000001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107954759.15000001</v>
      </c>
      <c r="Q119">
        <f>'Formato 1'!F79</f>
        <v>98804210.580000013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142097511.35000002</v>
      </c>
      <c r="Q120">
        <f>'Formato 1'!F81</f>
        <v>132404789.67000002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80" zoomScaleNormal="80" workbookViewId="0">
      <selection activeCell="F44" sqref="F4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6" customFormat="1" ht="37.5" customHeight="1" x14ac:dyDescent="0.25">
      <c r="A1" s="320" t="s">
        <v>544</v>
      </c>
      <c r="B1" s="320"/>
      <c r="C1" s="320"/>
      <c r="D1" s="320"/>
      <c r="E1" s="320"/>
      <c r="F1" s="320"/>
      <c r="G1" s="320"/>
      <c r="H1" s="320"/>
    </row>
    <row r="2" spans="1:9" x14ac:dyDescent="0.25">
      <c r="A2" s="306" t="str">
        <f>ENTE_PUBLICO_A</f>
        <v>JUNTA MUNICIPAL DE AGUA POTABLE Y ALCANTARILLADO DE SAN FELIPE, GTO., Gobierno del Estado de Guanajuato (a)</v>
      </c>
      <c r="B2" s="307"/>
      <c r="C2" s="307"/>
      <c r="D2" s="307"/>
      <c r="E2" s="307"/>
      <c r="F2" s="307"/>
      <c r="G2" s="307"/>
      <c r="H2" s="308"/>
    </row>
    <row r="3" spans="1:9" x14ac:dyDescent="0.25">
      <c r="A3" s="309" t="s">
        <v>120</v>
      </c>
      <c r="B3" s="310"/>
      <c r="C3" s="310"/>
      <c r="D3" s="310"/>
      <c r="E3" s="310"/>
      <c r="F3" s="310"/>
      <c r="G3" s="310"/>
      <c r="H3" s="311"/>
    </row>
    <row r="4" spans="1:9" x14ac:dyDescent="0.25">
      <c r="A4" s="312" t="str">
        <f>PERIODO_INFORME</f>
        <v>Al 31 de diciembre de 2022 y al 30 de junio de 2023 (b)</v>
      </c>
      <c r="B4" s="313"/>
      <c r="C4" s="313"/>
      <c r="D4" s="313"/>
      <c r="E4" s="313"/>
      <c r="F4" s="313"/>
      <c r="G4" s="313"/>
      <c r="H4" s="314"/>
    </row>
    <row r="5" spans="1:9" x14ac:dyDescent="0.25">
      <c r="A5" s="315" t="s">
        <v>118</v>
      </c>
      <c r="B5" s="316"/>
      <c r="C5" s="316"/>
      <c r="D5" s="316"/>
      <c r="E5" s="316"/>
      <c r="F5" s="316"/>
      <c r="G5" s="316"/>
      <c r="H5" s="317"/>
    </row>
    <row r="6" spans="1:9" ht="45" x14ac:dyDescent="0.25">
      <c r="A6" s="100" t="s">
        <v>121</v>
      </c>
      <c r="B6" s="101" t="str">
        <f>ULTIMO_SALDO</f>
        <v>Saldo al 31 de diciembre de 2022 (d)</v>
      </c>
      <c r="C6" s="100" t="s">
        <v>122</v>
      </c>
      <c r="D6" s="100" t="s">
        <v>123</v>
      </c>
      <c r="E6" s="100" t="s">
        <v>124</v>
      </c>
      <c r="F6" s="100" t="s">
        <v>138</v>
      </c>
      <c r="G6" s="100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2" t="s">
        <v>127</v>
      </c>
      <c r="B8" s="144">
        <v>0</v>
      </c>
      <c r="C8" s="144">
        <v>0</v>
      </c>
      <c r="D8" s="144">
        <v>0</v>
      </c>
      <c r="E8" s="144">
        <v>0</v>
      </c>
      <c r="F8" s="144">
        <v>0</v>
      </c>
      <c r="G8" s="144">
        <v>0</v>
      </c>
      <c r="H8" s="144">
        <v>0</v>
      </c>
    </row>
    <row r="9" spans="1:9" x14ac:dyDescent="0.25">
      <c r="A9" s="103" t="s">
        <v>128</v>
      </c>
      <c r="B9" s="60">
        <f>SUM(B10:B12)</f>
        <v>0</v>
      </c>
      <c r="C9" s="60">
        <f t="shared" ref="C9:H9" si="0">SUM(C10:C12)</f>
        <v>0</v>
      </c>
      <c r="D9" s="60">
        <f t="shared" si="0"/>
        <v>0</v>
      </c>
      <c r="E9" s="60">
        <f t="shared" si="0"/>
        <v>0</v>
      </c>
      <c r="F9" s="60">
        <f t="shared" si="0"/>
        <v>0</v>
      </c>
      <c r="G9" s="60">
        <f t="shared" si="0"/>
        <v>0</v>
      </c>
      <c r="H9" s="60">
        <f t="shared" si="0"/>
        <v>0</v>
      </c>
    </row>
    <row r="10" spans="1:9" x14ac:dyDescent="0.25">
      <c r="A10" s="104" t="s">
        <v>129</v>
      </c>
      <c r="B10" s="146">
        <v>0</v>
      </c>
      <c r="C10" s="146">
        <v>0</v>
      </c>
      <c r="D10" s="146">
        <v>0</v>
      </c>
      <c r="E10" s="146">
        <v>0</v>
      </c>
      <c r="F10" s="145">
        <v>0</v>
      </c>
      <c r="G10" s="146">
        <v>0</v>
      </c>
      <c r="H10" s="146">
        <v>0</v>
      </c>
    </row>
    <row r="11" spans="1:9" x14ac:dyDescent="0.25">
      <c r="A11" s="104" t="s">
        <v>130</v>
      </c>
      <c r="B11" s="146">
        <v>0</v>
      </c>
      <c r="C11" s="146">
        <v>0</v>
      </c>
      <c r="D11" s="146">
        <v>0</v>
      </c>
      <c r="E11" s="146">
        <v>0</v>
      </c>
      <c r="F11" s="145">
        <v>0</v>
      </c>
      <c r="G11" s="146">
        <v>0</v>
      </c>
      <c r="H11" s="145">
        <v>0</v>
      </c>
    </row>
    <row r="12" spans="1:9" x14ac:dyDescent="0.25">
      <c r="A12" s="104" t="s">
        <v>131</v>
      </c>
      <c r="B12" s="146">
        <v>0</v>
      </c>
      <c r="C12" s="146">
        <v>0</v>
      </c>
      <c r="D12" s="146">
        <v>0</v>
      </c>
      <c r="E12" s="146">
        <v>0</v>
      </c>
      <c r="F12" s="145">
        <v>0</v>
      </c>
      <c r="G12" s="146">
        <v>0</v>
      </c>
      <c r="H12" s="145">
        <v>0</v>
      </c>
    </row>
    <row r="13" spans="1:9" x14ac:dyDescent="0.25">
      <c r="A13" s="103" t="s">
        <v>132</v>
      </c>
      <c r="B13" s="145">
        <v>0</v>
      </c>
      <c r="C13" s="145">
        <v>0</v>
      </c>
      <c r="D13" s="145">
        <v>0</v>
      </c>
      <c r="E13" s="145">
        <v>0</v>
      </c>
      <c r="F13" s="145">
        <v>0</v>
      </c>
      <c r="G13" s="145">
        <v>0</v>
      </c>
      <c r="H13" s="145">
        <v>0</v>
      </c>
    </row>
    <row r="14" spans="1:9" x14ac:dyDescent="0.25">
      <c r="A14" s="104" t="s">
        <v>133</v>
      </c>
      <c r="B14" s="146">
        <v>0</v>
      </c>
      <c r="C14" s="146">
        <v>0</v>
      </c>
      <c r="D14" s="146">
        <v>0</v>
      </c>
      <c r="E14" s="146">
        <v>0</v>
      </c>
      <c r="F14" s="145">
        <v>0</v>
      </c>
      <c r="G14" s="145">
        <v>0</v>
      </c>
      <c r="H14" s="146">
        <v>0</v>
      </c>
    </row>
    <row r="15" spans="1:9" x14ac:dyDescent="0.25">
      <c r="A15" s="104" t="s">
        <v>134</v>
      </c>
      <c r="B15" s="146">
        <v>0</v>
      </c>
      <c r="C15" s="146">
        <v>0</v>
      </c>
      <c r="D15" s="146">
        <v>0</v>
      </c>
      <c r="E15" s="146">
        <v>0</v>
      </c>
      <c r="F15" s="145">
        <v>0</v>
      </c>
      <c r="G15" s="145">
        <v>0</v>
      </c>
      <c r="H15" s="145">
        <v>0</v>
      </c>
    </row>
    <row r="16" spans="1:9" x14ac:dyDescent="0.25">
      <c r="A16" s="104" t="s">
        <v>135</v>
      </c>
      <c r="B16" s="146">
        <v>0</v>
      </c>
      <c r="C16" s="146">
        <v>0</v>
      </c>
      <c r="D16" s="146">
        <v>0</v>
      </c>
      <c r="E16" s="146">
        <v>0</v>
      </c>
      <c r="F16" s="145">
        <v>0</v>
      </c>
      <c r="G16" s="145">
        <v>0</v>
      </c>
      <c r="H16" s="145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2" t="s">
        <v>136</v>
      </c>
      <c r="B18" s="148">
        <v>33600579.090000004</v>
      </c>
      <c r="C18" s="127"/>
      <c r="D18" s="127"/>
      <c r="E18" s="127"/>
      <c r="F18" s="149">
        <v>34142752.200000003</v>
      </c>
      <c r="G18" s="127"/>
      <c r="H18" s="127"/>
    </row>
    <row r="19" spans="1:8" x14ac:dyDescent="0.25">
      <c r="A19" s="83"/>
      <c r="B19" s="5"/>
      <c r="C19" s="5"/>
      <c r="D19" s="5"/>
      <c r="E19" s="5"/>
      <c r="F19" s="5"/>
      <c r="G19" s="5"/>
      <c r="H19" s="5"/>
    </row>
    <row r="20" spans="1:8" x14ac:dyDescent="0.25">
      <c r="A20" s="102" t="s">
        <v>137</v>
      </c>
      <c r="B20" s="147">
        <v>33600579.090000004</v>
      </c>
      <c r="C20" s="147">
        <v>0</v>
      </c>
      <c r="D20" s="147">
        <v>0</v>
      </c>
      <c r="E20" s="147">
        <v>0</v>
      </c>
      <c r="F20" s="147">
        <v>34142752.200000003</v>
      </c>
      <c r="G20" s="147">
        <v>0</v>
      </c>
      <c r="H20" s="147"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2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5" t="s">
        <v>442</v>
      </c>
      <c r="B23" s="150">
        <v>0</v>
      </c>
      <c r="C23" s="150">
        <v>0</v>
      </c>
      <c r="D23" s="150">
        <v>0</v>
      </c>
      <c r="E23" s="150">
        <v>0</v>
      </c>
      <c r="F23" s="150">
        <v>0</v>
      </c>
      <c r="G23" s="150">
        <v>0</v>
      </c>
      <c r="H23" s="150">
        <v>0</v>
      </c>
    </row>
    <row r="24" spans="1:8" s="24" customFormat="1" x14ac:dyDescent="0.25">
      <c r="A24" s="105" t="s">
        <v>443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</row>
    <row r="25" spans="1:8" s="24" customFormat="1" x14ac:dyDescent="0.25">
      <c r="A25" s="105" t="s">
        <v>444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</row>
    <row r="26" spans="1:8" x14ac:dyDescent="0.25">
      <c r="A26" s="73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2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5" t="s">
        <v>445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</row>
    <row r="29" spans="1:8" s="24" customFormat="1" x14ac:dyDescent="0.25">
      <c r="A29" s="105" t="s">
        <v>446</v>
      </c>
      <c r="B29" s="151">
        <v>0</v>
      </c>
      <c r="C29" s="151">
        <v>0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</row>
    <row r="30" spans="1:8" s="24" customFormat="1" x14ac:dyDescent="0.25">
      <c r="A30" s="105" t="s">
        <v>447</v>
      </c>
      <c r="B30" s="151">
        <v>0</v>
      </c>
      <c r="C30" s="151">
        <v>0</v>
      </c>
      <c r="D30" s="151">
        <v>0</v>
      </c>
      <c r="E30" s="151">
        <v>0</v>
      </c>
      <c r="F30" s="151">
        <v>0</v>
      </c>
      <c r="G30" s="151">
        <v>0</v>
      </c>
      <c r="H30" s="151">
        <v>0</v>
      </c>
    </row>
    <row r="31" spans="1:8" x14ac:dyDescent="0.25">
      <c r="A31" s="106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6"/>
    </row>
    <row r="33" spans="1:8" ht="12" customHeight="1" x14ac:dyDescent="0.25">
      <c r="A33" s="319" t="s">
        <v>3300</v>
      </c>
      <c r="B33" s="319"/>
      <c r="C33" s="319"/>
      <c r="D33" s="319"/>
      <c r="E33" s="319"/>
      <c r="F33" s="319"/>
      <c r="G33" s="319"/>
      <c r="H33" s="319"/>
    </row>
    <row r="34" spans="1:8" ht="12" customHeight="1" x14ac:dyDescent="0.25">
      <c r="A34" s="319"/>
      <c r="B34" s="319"/>
      <c r="C34" s="319"/>
      <c r="D34" s="319"/>
      <c r="E34" s="319"/>
      <c r="F34" s="319"/>
      <c r="G34" s="319"/>
      <c r="H34" s="319"/>
    </row>
    <row r="35" spans="1:8" ht="12" customHeight="1" x14ac:dyDescent="0.25">
      <c r="A35" s="319"/>
      <c r="B35" s="319"/>
      <c r="C35" s="319"/>
      <c r="D35" s="319"/>
      <c r="E35" s="319"/>
      <c r="F35" s="319"/>
      <c r="G35" s="319"/>
      <c r="H35" s="319"/>
    </row>
    <row r="36" spans="1:8" ht="12" customHeight="1" x14ac:dyDescent="0.25">
      <c r="A36" s="319"/>
      <c r="B36" s="319"/>
      <c r="C36" s="319"/>
      <c r="D36" s="319"/>
      <c r="E36" s="319"/>
      <c r="F36" s="319"/>
      <c r="G36" s="319"/>
      <c r="H36" s="319"/>
    </row>
    <row r="37" spans="1:8" ht="12" customHeight="1" x14ac:dyDescent="0.25">
      <c r="A37" s="319"/>
      <c r="B37" s="319"/>
      <c r="C37" s="319"/>
      <c r="D37" s="319"/>
      <c r="E37" s="319"/>
      <c r="F37" s="319"/>
      <c r="G37" s="319"/>
      <c r="H37" s="319"/>
    </row>
    <row r="38" spans="1:8" x14ac:dyDescent="0.25">
      <c r="A38" s="86"/>
    </row>
    <row r="39" spans="1:8" ht="30" x14ac:dyDescent="0.25">
      <c r="A39" s="100" t="s">
        <v>139</v>
      </c>
      <c r="B39" s="100" t="s">
        <v>142</v>
      </c>
      <c r="C39" s="100" t="s">
        <v>143</v>
      </c>
      <c r="D39" s="100" t="s">
        <v>144</v>
      </c>
      <c r="E39" s="100" t="s">
        <v>140</v>
      </c>
      <c r="F39" s="45" t="s">
        <v>145</v>
      </c>
    </row>
    <row r="40" spans="1:8" x14ac:dyDescent="0.25">
      <c r="A40" s="83"/>
      <c r="B40" s="5"/>
      <c r="C40" s="5"/>
      <c r="D40" s="5"/>
      <c r="E40" s="5"/>
      <c r="F40" s="5"/>
    </row>
    <row r="41" spans="1:8" x14ac:dyDescent="0.25">
      <c r="A41" s="102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5" t="s">
        <v>448</v>
      </c>
      <c r="B42" s="60"/>
      <c r="C42" s="60"/>
      <c r="D42" s="60"/>
      <c r="E42" s="60"/>
      <c r="F42" s="60"/>
    </row>
    <row r="43" spans="1:8" s="24" customFormat="1" x14ac:dyDescent="0.25">
      <c r="A43" s="105" t="s">
        <v>449</v>
      </c>
      <c r="B43" s="60"/>
      <c r="C43" s="60"/>
      <c r="D43" s="60"/>
      <c r="E43" s="60"/>
      <c r="F43" s="60"/>
    </row>
    <row r="44" spans="1:8" s="24" customFormat="1" x14ac:dyDescent="0.25">
      <c r="A44" s="105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33600579.090000004</v>
      </c>
      <c r="Q12" s="18"/>
      <c r="R12" s="18"/>
      <c r="S12" s="18"/>
      <c r="T12" s="18">
        <f>'Formato 2'!F18</f>
        <v>34142752.200000003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33600579.090000004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34142752.200000003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Normal="100" workbookViewId="0">
      <selection activeCell="F19" sqref="F1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87" customFormat="1" ht="37.5" customHeight="1" x14ac:dyDescent="0.25">
      <c r="A1" s="318" t="s">
        <v>543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107"/>
    </row>
    <row r="2" spans="1:12" x14ac:dyDescent="0.25">
      <c r="A2" s="306" t="str">
        <f>ENTE_PUBLICO_A</f>
        <v>JUNTA MUNICIPAL DE AGUA POTABLE Y ALCANTARILLADO DE SAN FELIPE, GTO., Gobierno del Estado de Guanajuato (a)</v>
      </c>
      <c r="B2" s="307"/>
      <c r="C2" s="307"/>
      <c r="D2" s="307"/>
      <c r="E2" s="307"/>
      <c r="F2" s="307"/>
      <c r="G2" s="307"/>
      <c r="H2" s="307"/>
      <c r="I2" s="307"/>
      <c r="J2" s="307"/>
      <c r="K2" s="308"/>
    </row>
    <row r="3" spans="1:12" x14ac:dyDescent="0.25">
      <c r="A3" s="309" t="s">
        <v>146</v>
      </c>
      <c r="B3" s="310"/>
      <c r="C3" s="310"/>
      <c r="D3" s="310"/>
      <c r="E3" s="310"/>
      <c r="F3" s="310"/>
      <c r="G3" s="310"/>
      <c r="H3" s="310"/>
      <c r="I3" s="310"/>
      <c r="J3" s="310"/>
      <c r="K3" s="311"/>
    </row>
    <row r="4" spans="1:12" x14ac:dyDescent="0.25">
      <c r="A4" s="312" t="str">
        <f>TRIMESTRE</f>
        <v>Del 1 de enero al 30 de junio de 2023 (b)</v>
      </c>
      <c r="B4" s="313"/>
      <c r="C4" s="313"/>
      <c r="D4" s="313"/>
      <c r="E4" s="313"/>
      <c r="F4" s="313"/>
      <c r="G4" s="313"/>
      <c r="H4" s="313"/>
      <c r="I4" s="313"/>
      <c r="J4" s="313"/>
      <c r="K4" s="314"/>
    </row>
    <row r="5" spans="1:12" x14ac:dyDescent="0.25">
      <c r="A5" s="309" t="s">
        <v>118</v>
      </c>
      <c r="B5" s="310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6" t="str">
        <f>MONTO1</f>
        <v>Monto pagado de la inversión al 30 de junio de 2023 (k)</v>
      </c>
      <c r="J6" s="126" t="str">
        <f>MONTO2</f>
        <v>Monto pagado de la inversión actualizado al 30 de junio de 2023 (l)</v>
      </c>
      <c r="K6" s="126" t="str">
        <f>SALDO_PENDIENTE</f>
        <v>Saldo pendiente por pagar de la inversión al 30 de junio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4"/>
      <c r="C8" s="124"/>
      <c r="D8" s="124"/>
      <c r="E8" s="61">
        <f>SUM(E9:APP_FIN_04)</f>
        <v>0</v>
      </c>
      <c r="F8" s="124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0" t="s">
        <v>156</v>
      </c>
      <c r="B9" s="108"/>
      <c r="C9" s="108"/>
      <c r="D9" s="108"/>
      <c r="E9" s="152">
        <v>0</v>
      </c>
      <c r="F9" s="60"/>
      <c r="G9" s="154">
        <v>0</v>
      </c>
      <c r="H9" s="156">
        <v>0</v>
      </c>
      <c r="I9" s="158">
        <v>0</v>
      </c>
      <c r="J9" s="160">
        <v>0</v>
      </c>
      <c r="K9" s="60">
        <f>E9-J9</f>
        <v>0</v>
      </c>
    </row>
    <row r="10" spans="1:12" s="24" customFormat="1" x14ac:dyDescent="0.25">
      <c r="A10" s="110" t="s">
        <v>157</v>
      </c>
      <c r="B10" s="108"/>
      <c r="C10" s="108"/>
      <c r="D10" s="108"/>
      <c r="E10" s="152">
        <v>0</v>
      </c>
      <c r="F10" s="60"/>
      <c r="G10" s="154">
        <v>0</v>
      </c>
      <c r="H10" s="156">
        <v>0</v>
      </c>
      <c r="I10" s="158">
        <v>0</v>
      </c>
      <c r="J10" s="160">
        <v>0</v>
      </c>
      <c r="K10" s="60">
        <f t="shared" ref="K10:K12" si="0">E10-J10</f>
        <v>0</v>
      </c>
    </row>
    <row r="11" spans="1:12" s="24" customFormat="1" x14ac:dyDescent="0.25">
      <c r="A11" s="110" t="s">
        <v>158</v>
      </c>
      <c r="B11" s="108"/>
      <c r="C11" s="108"/>
      <c r="D11" s="108"/>
      <c r="E11" s="152">
        <v>0</v>
      </c>
      <c r="F11" s="60"/>
      <c r="G11" s="154">
        <v>0</v>
      </c>
      <c r="H11" s="156">
        <v>0</v>
      </c>
      <c r="I11" s="158">
        <v>0</v>
      </c>
      <c r="J11" s="160">
        <v>0</v>
      </c>
      <c r="K11" s="60">
        <f t="shared" si="0"/>
        <v>0</v>
      </c>
    </row>
    <row r="12" spans="1:12" s="24" customFormat="1" x14ac:dyDescent="0.25">
      <c r="A12" s="110" t="s">
        <v>159</v>
      </c>
      <c r="B12" s="108"/>
      <c r="C12" s="108"/>
      <c r="D12" s="108"/>
      <c r="E12" s="152">
        <v>0</v>
      </c>
      <c r="F12" s="60"/>
      <c r="G12" s="154">
        <v>0</v>
      </c>
      <c r="H12" s="156">
        <v>0</v>
      </c>
      <c r="I12" s="158">
        <v>0</v>
      </c>
      <c r="J12" s="160">
        <v>0</v>
      </c>
      <c r="K12" s="60">
        <f t="shared" si="0"/>
        <v>0</v>
      </c>
    </row>
    <row r="13" spans="1:12" x14ac:dyDescent="0.25">
      <c r="A13" s="111" t="s">
        <v>686</v>
      </c>
      <c r="B13" s="109"/>
      <c r="C13" s="109"/>
      <c r="D13" s="109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4"/>
      <c r="C14" s="124"/>
      <c r="D14" s="124"/>
      <c r="E14" s="61">
        <f>SUM(E15:OTROS_FIN_04)</f>
        <v>0</v>
      </c>
      <c r="F14" s="124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0" t="s">
        <v>161</v>
      </c>
      <c r="B15" s="108"/>
      <c r="C15" s="108"/>
      <c r="D15" s="108"/>
      <c r="E15" s="153">
        <v>0</v>
      </c>
      <c r="F15" s="60"/>
      <c r="G15" s="155">
        <v>0</v>
      </c>
      <c r="H15" s="157">
        <v>0</v>
      </c>
      <c r="I15" s="159">
        <v>0</v>
      </c>
      <c r="J15" s="161">
        <v>0</v>
      </c>
      <c r="K15" s="60">
        <f>E15-J15</f>
        <v>0</v>
      </c>
    </row>
    <row r="16" spans="1:12" s="24" customFormat="1" x14ac:dyDescent="0.25">
      <c r="A16" s="110" t="s">
        <v>162</v>
      </c>
      <c r="B16" s="108"/>
      <c r="C16" s="108"/>
      <c r="D16" s="108"/>
      <c r="E16" s="153">
        <v>0</v>
      </c>
      <c r="F16" s="60"/>
      <c r="G16" s="155">
        <v>0</v>
      </c>
      <c r="H16" s="157">
        <v>0</v>
      </c>
      <c r="I16" s="159">
        <v>0</v>
      </c>
      <c r="J16" s="161">
        <v>0</v>
      </c>
      <c r="K16" s="60">
        <f t="shared" ref="K16:K18" si="1">E16-J16</f>
        <v>0</v>
      </c>
    </row>
    <row r="17" spans="1:11" s="24" customFormat="1" x14ac:dyDescent="0.25">
      <c r="A17" s="110" t="s">
        <v>163</v>
      </c>
      <c r="B17" s="108"/>
      <c r="C17" s="108"/>
      <c r="D17" s="108"/>
      <c r="E17" s="153">
        <v>0</v>
      </c>
      <c r="F17" s="60"/>
      <c r="G17" s="155">
        <v>0</v>
      </c>
      <c r="H17" s="157">
        <v>0</v>
      </c>
      <c r="I17" s="159">
        <v>0</v>
      </c>
      <c r="J17" s="161">
        <v>0</v>
      </c>
      <c r="K17" s="60">
        <f t="shared" si="1"/>
        <v>0</v>
      </c>
    </row>
    <row r="18" spans="1:11" s="24" customFormat="1" x14ac:dyDescent="0.25">
      <c r="A18" s="110" t="s">
        <v>164</v>
      </c>
      <c r="B18" s="108"/>
      <c r="C18" s="108"/>
      <c r="D18" s="108"/>
      <c r="E18" s="153">
        <v>0</v>
      </c>
      <c r="F18" s="60"/>
      <c r="G18" s="155">
        <v>0</v>
      </c>
      <c r="H18" s="157">
        <v>0</v>
      </c>
      <c r="I18" s="159">
        <v>0</v>
      </c>
      <c r="J18" s="161">
        <v>0</v>
      </c>
      <c r="K18" s="60">
        <f t="shared" si="1"/>
        <v>0</v>
      </c>
    </row>
    <row r="19" spans="1:11" x14ac:dyDescent="0.25">
      <c r="A19" s="111" t="s">
        <v>686</v>
      </c>
      <c r="B19" s="109"/>
      <c r="C19" s="109"/>
      <c r="D19" s="109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4"/>
      <c r="C20" s="124"/>
      <c r="D20" s="124"/>
      <c r="E20" s="61">
        <f>APP_T4+OTROS_T4</f>
        <v>0</v>
      </c>
      <c r="F20" s="124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admin</cp:lastModifiedBy>
  <cp:lastPrinted>2017-02-04T00:56:20Z</cp:lastPrinted>
  <dcterms:created xsi:type="dcterms:W3CDTF">2017-01-19T17:59:06Z</dcterms:created>
  <dcterms:modified xsi:type="dcterms:W3CDTF">2023-08-03T00:42:38Z</dcterms:modified>
</cp:coreProperties>
</file>